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idija.maric\Documents\2026\IZVJEŠĆE O TROŠENJU SREDSTAVA 2026\"/>
    </mc:Choice>
  </mc:AlternateContent>
  <xr:revisionPtr revIDLastSave="0" documentId="13_ncr:1_{D0334525-9BEB-49C1-9CD6-59590EF4F7F8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Izvješće 06 (2)" sheetId="6" state="hidden" r:id="rId1"/>
    <sheet name="Izvješće 06" sheetId="5" state="hidden" r:id="rId2"/>
    <sheet name="07-26 (2)" sheetId="11" state="hidden" r:id="rId3"/>
    <sheet name="07-26" sheetId="10" r:id="rId4"/>
    <sheet name="Sheet1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10" l="1"/>
  <c r="D239" i="11" l="1"/>
  <c r="D236" i="11"/>
  <c r="G236" i="11" s="1"/>
  <c r="D235" i="11"/>
  <c r="D234" i="11"/>
  <c r="D233" i="11"/>
  <c r="D231" i="11"/>
  <c r="D206" i="11"/>
  <c r="D205" i="11"/>
  <c r="D204" i="11"/>
  <c r="G204" i="11" s="1"/>
  <c r="D192" i="11"/>
  <c r="D183" i="11"/>
  <c r="D177" i="11"/>
  <c r="G177" i="11" s="1"/>
  <c r="D159" i="11"/>
  <c r="D160" i="11" s="1"/>
  <c r="D237" i="11" s="1"/>
  <c r="D238" i="11" s="1"/>
  <c r="D129" i="11"/>
  <c r="D118" i="11"/>
  <c r="D62" i="11"/>
  <c r="D58" i="11"/>
  <c r="D49" i="11"/>
  <c r="D5" i="11"/>
  <c r="G5" i="11" s="1"/>
  <c r="D206" i="10"/>
  <c r="D183" i="10"/>
  <c r="D49" i="10"/>
  <c r="D129" i="10"/>
  <c r="D58" i="10"/>
  <c r="D5" i="10"/>
  <c r="D204" i="10"/>
  <c r="D177" i="10"/>
  <c r="D159" i="10"/>
  <c r="D236" i="10"/>
  <c r="D235" i="10"/>
  <c r="D233" i="10"/>
  <c r="D231" i="10"/>
  <c r="D234" i="10"/>
  <c r="D62" i="10"/>
  <c r="D205" i="10"/>
  <c r="D160" i="10"/>
  <c r="D237" i="10" s="1"/>
  <c r="D118" i="10"/>
  <c r="G159" i="11" l="1"/>
  <c r="D234" i="5" l="1"/>
  <c r="D232" i="5"/>
  <c r="C240" i="5"/>
  <c r="D236" i="5"/>
  <c r="D238" i="5" s="1"/>
  <c r="D59" i="5"/>
  <c r="D237" i="5"/>
  <c r="D63" i="5"/>
  <c r="D232" i="6"/>
  <c r="D6" i="5"/>
  <c r="D155" i="5"/>
  <c r="D160" i="5" s="1"/>
  <c r="D99" i="5"/>
  <c r="D126" i="5"/>
  <c r="D128" i="5" s="1"/>
  <c r="D129" i="5"/>
  <c r="D204" i="5"/>
  <c r="D183" i="5"/>
  <c r="D185" i="5" s="1"/>
  <c r="D205" i="5"/>
  <c r="D118" i="5"/>
  <c r="D191" i="5"/>
  <c r="D192" i="5" s="1"/>
  <c r="D235" i="6"/>
  <c r="D233" i="6"/>
  <c r="D230" i="6"/>
  <c r="D207" i="6"/>
  <c r="D206" i="6"/>
  <c r="D205" i="6"/>
  <c r="D204" i="6"/>
  <c r="D192" i="6"/>
  <c r="D191" i="6"/>
  <c r="D183" i="6"/>
  <c r="D185" i="6" s="1"/>
  <c r="D177" i="6"/>
  <c r="D160" i="6"/>
  <c r="D155" i="6"/>
  <c r="D146" i="6"/>
  <c r="D129" i="6"/>
  <c r="D128" i="6"/>
  <c r="D126" i="6"/>
  <c r="D121" i="6"/>
  <c r="D118" i="6"/>
  <c r="D99" i="6"/>
  <c r="D63" i="6"/>
  <c r="D59" i="6"/>
  <c r="D57" i="6"/>
  <c r="D50" i="6"/>
  <c r="D6" i="6"/>
  <c r="D7" i="6" s="1"/>
  <c r="D236" i="6" s="1"/>
  <c r="D146" i="5"/>
  <c r="D57" i="5"/>
  <c r="D121" i="5"/>
  <c r="D177" i="5"/>
  <c r="D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tc={7A85B8A3-F327-45C0-926D-0B39F861DDC1}</author>
  </authors>
  <commentList>
    <comment ref="D232" authorId="0" shapeId="0" xr:uid="{7A85B8A3-F327-45C0-926D-0B39F861DDC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Nikolina Škrlec jubilarana nagrada
</t>
      </text>
    </comment>
  </commentList>
</comments>
</file>

<file path=xl/sharedStrings.xml><?xml version="1.0" encoding="utf-8"?>
<sst xmlns="http://schemas.openxmlformats.org/spreadsheetml/2006/main" count="2662" uniqueCount="316">
  <si>
    <t>Naziv primatelja
(naziv pravne osobe/ime i prezime fizičke osobe)</t>
  </si>
  <si>
    <t>Osobni identifikacijski broj (OIB) primatelja</t>
  </si>
  <si>
    <t>Sjedište /Prebivalište (grad ili općina) primatelja</t>
  </si>
  <si>
    <t>Vrsta rashoda/izdatka (šifra i naziv ekonomske klasifikacije razine odjeljka sukladno pravilniku kojim se uređuje sustav proračunskog računovodstva i računski plan)</t>
  </si>
  <si>
    <t>ZAGREBAČKI ELEKTRIČNI TRAMVAJ d.o.o.</t>
  </si>
  <si>
    <t>MAKROMIKRO GRUPA d.o.o.</t>
  </si>
  <si>
    <t>GRADSKA LJEKARNA ZAGREB</t>
  </si>
  <si>
    <t>GSKG d.o.o.</t>
  </si>
  <si>
    <t xml:space="preserve">GRAD ZAGREB </t>
  </si>
  <si>
    <t>VODOOPSKRBA I ODVODNJA d.o.o.</t>
  </si>
  <si>
    <t>ZAGREB</t>
  </si>
  <si>
    <t>VELIKA GORICA</t>
  </si>
  <si>
    <t>3221 - Uredski materijal i ostali materijalni rashodi</t>
  </si>
  <si>
    <t>3231 - Usluge telefona, pošte i prijevoza</t>
  </si>
  <si>
    <t>3234 - Komunalne usluge</t>
  </si>
  <si>
    <t>3232 - Usluge tekućeg i investicijskog održavanja</t>
  </si>
  <si>
    <t>3293 - Reprezentacija</t>
  </si>
  <si>
    <t>3431 - Bankarske usluge i usluge platnog prometa</t>
  </si>
  <si>
    <t>3295 - Pristojbe i naknade</t>
  </si>
  <si>
    <t>3223 - Energija</t>
  </si>
  <si>
    <t>3222 - Materijal i sirovine</t>
  </si>
  <si>
    <t>3212 - Naknade za prijevoz, za rad na terenu i odvojeni život</t>
  </si>
  <si>
    <t>3213 - Stručno usavršavanje zaposlenika</t>
  </si>
  <si>
    <t>3111 - Plaće za redovan rad</t>
  </si>
  <si>
    <t>3121 - Ostali rashodi za zaposlene</t>
  </si>
  <si>
    <t>3132 - Doprinosi za obvezno zdravstveno osiguranje</t>
  </si>
  <si>
    <t>3237 - Intelektualne i osobne usluge</t>
  </si>
  <si>
    <t>3291 - Naknade za rad predstavničkih i izvršnih tijela, povjerenstava i slično</t>
  </si>
  <si>
    <t>Naziv isplatitelja:</t>
  </si>
  <si>
    <t>POLIKLINIKA ZA ZAŠTITU DJECE I MLADIH GRADA ZAGREBA</t>
  </si>
  <si>
    <t>Isplaćeni iznos</t>
  </si>
  <si>
    <t>ZAGREBAČKA BANKA d.d.</t>
  </si>
  <si>
    <t>QUALIDADE j.d.o.o.</t>
  </si>
  <si>
    <t>HEP OPSKRBA d.o.o.</t>
  </si>
  <si>
    <t>PROAXIS d.o.o.</t>
  </si>
  <si>
    <t>MCS GRUPA d.o.o.</t>
  </si>
  <si>
    <t>FINANCIJSKA AGENCIJA</t>
  </si>
  <si>
    <t>Ukupno PROAXIS d.o.o.</t>
  </si>
  <si>
    <t>MICHEL d.o.o.</t>
  </si>
  <si>
    <t>ANĐELO ZAGREB j.d.o.o.</t>
  </si>
  <si>
    <t>ALCA ZAGREB d.o.o.</t>
  </si>
  <si>
    <t>TELEMACH HRVATSKA d.o.o.</t>
  </si>
  <si>
    <t>P&amp;F ZAŠTITA d.o.o.</t>
  </si>
  <si>
    <t>KONTO d.o.o.</t>
  </si>
  <si>
    <t>POŽEGA</t>
  </si>
  <si>
    <t>HEP-PLIN d.o.o.</t>
  </si>
  <si>
    <t>Ukupno ALCA ZAGREB d.o.o.:</t>
  </si>
  <si>
    <t>PAMEL d.o.o.</t>
  </si>
  <si>
    <t>GORAN SAČER, obrt za uzgoj akvarijskih riba i bilja</t>
  </si>
  <si>
    <t>Vedran Bilić</t>
  </si>
  <si>
    <t>3237 - Intelektualne i osobne usluge (ugovor o djelu, bruto iznos s doprinosima na bruto)</t>
  </si>
  <si>
    <t>Dinko Gornik</t>
  </si>
  <si>
    <t>3211 - Službena putovanja</t>
  </si>
  <si>
    <t>ZAGREBAČKI HOLDING d.o.o. - ČISTOĆA</t>
  </si>
  <si>
    <t>SPAR HRVATSKA d.o.o.</t>
  </si>
  <si>
    <t>PEKARA DUBRAVICA d.o.o.</t>
  </si>
  <si>
    <t>HP-HRVATSKA POŠTA d.d.</t>
  </si>
  <si>
    <t>03744272526</t>
  </si>
  <si>
    <t>HRVATSKI TELEKOM d.d.</t>
  </si>
  <si>
    <t>UDRUGA POSLODAVACA U ZDRAVSTVU HRVATSKE</t>
  </si>
  <si>
    <t>ZOOM Video Communications Inc.</t>
  </si>
  <si>
    <t>04355267582</t>
  </si>
  <si>
    <t>HRVATSKA RADIOTELEVIZIJA</t>
  </si>
  <si>
    <t>OSIJEK</t>
  </si>
  <si>
    <t>INA - INDUSTRIJA NAFTE  d.d.</t>
  </si>
  <si>
    <t>3233 - Usluge promidžbe i informiranja</t>
  </si>
  <si>
    <t>3294 - Članarine i norme</t>
  </si>
  <si>
    <t>3238 - Računalne usluge</t>
  </si>
  <si>
    <t>3239 - Ostale usluge</t>
  </si>
  <si>
    <t>05873359168</t>
  </si>
  <si>
    <t>KONZUM PLUS d.o.o.</t>
  </si>
  <si>
    <t>ELGRAD d.o.o.</t>
  </si>
  <si>
    <t>VARAŽDIN</t>
  </si>
  <si>
    <t>NOVI INFORMATOR d.o.o.</t>
  </si>
  <si>
    <t>NARODNE NOVINE d.d.</t>
  </si>
  <si>
    <t>FILIDA-PUTNIČKA AGENCIJA D.O.O.</t>
  </si>
  <si>
    <t>UPSI</t>
  </si>
  <si>
    <t xml:space="preserve">FARMACIA </t>
  </si>
  <si>
    <t>Ukupno KONZUM PLUS d.o.o.</t>
  </si>
  <si>
    <t>PRINT STUDIO d.o.o.</t>
  </si>
  <si>
    <t>STUDENTSKI CENTAR U ZAGREBU</t>
  </si>
  <si>
    <t>4224- Medicinska i laboratorijska oprema</t>
  </si>
  <si>
    <t>4221 - Uredska oprema i namještaj</t>
  </si>
  <si>
    <t>03492821167</t>
  </si>
  <si>
    <t>KAUFLAND HRVATSKA k.d.</t>
  </si>
  <si>
    <t>BKR d.o.o.</t>
  </si>
  <si>
    <t>OFFERTISSIMA d.o.o.</t>
  </si>
  <si>
    <t>00643859701</t>
  </si>
  <si>
    <t>UBER</t>
  </si>
  <si>
    <t>KOPI SPEKTAR</t>
  </si>
  <si>
    <t>STAKLO DOM GRUPA d.o.o.</t>
  </si>
  <si>
    <t>LIDL HRVATSKA d.o.o.</t>
  </si>
  <si>
    <t>LIVANA</t>
  </si>
  <si>
    <t>TEB POSLOVNO SAVJETOVANJE</t>
  </si>
  <si>
    <t>NAKLADA SLAP d.o.o.</t>
  </si>
  <si>
    <t>JASTREBARSKO</t>
  </si>
  <si>
    <t>SINAPSA d.o.o.</t>
  </si>
  <si>
    <t>Ukupno: UDRUGA POSLODAVACA U ZDRAVSTVU HRVATSKE</t>
  </si>
  <si>
    <t>HOZJAK j.d.o.o.</t>
  </si>
  <si>
    <t>ISPCAN MEMBERSHIP</t>
  </si>
  <si>
    <t>CROATIA AIRLINES</t>
  </si>
  <si>
    <t>FERALIĆ d.o.o.</t>
  </si>
  <si>
    <t>ZADAR</t>
  </si>
  <si>
    <t>Ukupno: NAKLADA SLAP d.o.o.</t>
  </si>
  <si>
    <t>HRVATSKA UDRUGA ZA PRAVA PACIJENATA</t>
  </si>
  <si>
    <t>USA</t>
  </si>
  <si>
    <t>SPLIT</t>
  </si>
  <si>
    <t>ŽIVA VODA d.o.o.</t>
  </si>
  <si>
    <t>3235 - Zakupnine i najmnine</t>
  </si>
  <si>
    <t>DM- Drogerie markt d.o.o.</t>
  </si>
  <si>
    <t>Ukupno: PEKARA DUBRAVICA d.o.o.</t>
  </si>
  <si>
    <t>RENNY PTO</t>
  </si>
  <si>
    <t>TRGOVAČKI SUD U ZAGREBU</t>
  </si>
  <si>
    <t>WIENER OSIGURANJE</t>
  </si>
  <si>
    <t>MEGA MONT d.o.o.</t>
  </si>
  <si>
    <t>MATULJI</t>
  </si>
  <si>
    <t>UDRUŽENJE ZA PODRŠKU I KREATIVNI RAZVOJ MLADIH</t>
  </si>
  <si>
    <t>TUZLA</t>
  </si>
  <si>
    <t>MILENIJ HOTELI d.o.o.</t>
  </si>
  <si>
    <t>OPATIJA</t>
  </si>
  <si>
    <t>4209926030001</t>
  </si>
  <si>
    <t>3292 - Premije osiguranja</t>
  </si>
  <si>
    <t>VMV SZABO d.o.o.</t>
  </si>
  <si>
    <t>ANTONIO BUJAN, AUTOCENTAR</t>
  </si>
  <si>
    <t>Ukupno: URIHO-ZAGREB</t>
  </si>
  <si>
    <t>URIHO-ZAGREB</t>
  </si>
  <si>
    <t>INFO-IMPERO d.o.o.</t>
  </si>
  <si>
    <t>E-TOURS</t>
  </si>
  <si>
    <t>SURRY HILLS, AUSTRALIA</t>
  </si>
  <si>
    <t>CANVA Pty Ltd</t>
  </si>
  <si>
    <t>CROATIA OSIGURANJE  d.d.</t>
  </si>
  <si>
    <t>GENIUS d.o.o.</t>
  </si>
  <si>
    <t>VICTIM SUPPORT EUROPE</t>
  </si>
  <si>
    <t>BRUSSELS</t>
  </si>
  <si>
    <t>BE0828549254</t>
  </si>
  <si>
    <t>Marija Bačan</t>
  </si>
  <si>
    <t>Iva Ivančić Ravlić</t>
  </si>
  <si>
    <t>CENTAR IGW</t>
  </si>
  <si>
    <t>RI-TELEFAX d.o.o.</t>
  </si>
  <si>
    <t>RIJEKA</t>
  </si>
  <si>
    <t>BHIDAPA</t>
  </si>
  <si>
    <t>SARAJEVO</t>
  </si>
  <si>
    <t>ASJA KRALJEVIĆ, FOCUSPOINT, obrt za usluge</t>
  </si>
  <si>
    <t>4202071240009</t>
  </si>
  <si>
    <t>ROSIP d.o.o.</t>
  </si>
  <si>
    <t>HRVTASKA ZAJEDNICA RAČUNOVOĐA I FINANCIJSKIH DJELATNIKA</t>
  </si>
  <si>
    <t>GRADSKA PLINARA ZAGREB-OPSKRBA</t>
  </si>
  <si>
    <t>ELEKTROTEHNIKA NAPON d.o.o.</t>
  </si>
  <si>
    <t>SPINER d.o.o.</t>
  </si>
  <si>
    <t>VIVID ORIGINAL turist. ag. d.o.o.</t>
  </si>
  <si>
    <t>05821545022</t>
  </si>
  <si>
    <t>UDR. POSLODAVACA U ZDRAVS. HRV.</t>
  </si>
  <si>
    <t>MEDICINSKI FAKULTET-SVEUČ U ZAGR.</t>
  </si>
  <si>
    <t>ERF - SVEUČILIŠTE U ZAGREBU</t>
  </si>
  <si>
    <t>08668346114</t>
  </si>
  <si>
    <t>NOELIA DECONT j.d.o.o.</t>
  </si>
  <si>
    <t>FLIBA d.o.o.</t>
  </si>
  <si>
    <t>HAK-USLUGE d.o.o.</t>
  </si>
  <si>
    <t>Ivan Begovac</t>
  </si>
  <si>
    <t>NZJZ DR. ANDRIJA ŠTAMPRA</t>
  </si>
  <si>
    <t>SPEKTAR PUTOVANJA</t>
  </si>
  <si>
    <t>HRVATSKO UDRUŽENJE ZA BIHEVIORALNO-KOGNITIVNE TERAPIJE</t>
  </si>
  <si>
    <t>PASTOR SERVISI d.o.o.</t>
  </si>
  <si>
    <t>RAKITJE</t>
  </si>
  <si>
    <t>ERGONOVA PILJEK  d.o.o.</t>
  </si>
  <si>
    <t>SVETI KRIŽ ZAČRETJE</t>
  </si>
  <si>
    <t>HRVATSKO UDRUŽENJE ZA KAZNENE ZNANOSTI I PRAKSU</t>
  </si>
  <si>
    <t>STUDIO SPEKTAR</t>
  </si>
  <si>
    <t>SUPERPOZICIJA d.o.o.</t>
  </si>
  <si>
    <t>CONVENTUS CREDO d.o.o.</t>
  </si>
  <si>
    <t>FILOZOFSKI FAKULTET U ZAGREBU</t>
  </si>
  <si>
    <t>JESSICA KINGSLEY PUBLISHERS</t>
  </si>
  <si>
    <t>UK</t>
  </si>
  <si>
    <t>UDRUGA PRAVNIKA U ZDRAVSTVU</t>
  </si>
  <si>
    <t>HOTEL VARAŽDIN d.o.o.</t>
  </si>
  <si>
    <t>08263388075</t>
  </si>
  <si>
    <t>BIOELEKTRONIKA d.o.o.</t>
  </si>
  <si>
    <t>CENTAR SCENA</t>
  </si>
  <si>
    <t>MESSER CROATIA PLIN d.o.o.</t>
  </si>
  <si>
    <t>ČOKOLADNICA d.o.o.</t>
  </si>
  <si>
    <t>Ukupno HP-HRVATSKA POŠTA d.d.</t>
  </si>
  <si>
    <t>3251 - Rash. po osnovi utr. lijekova i potrošnog medic. mat.</t>
  </si>
  <si>
    <t>DRŽAVNI PRORAČUN RH</t>
  </si>
  <si>
    <t>Ukupno DRŽAVNI PRORAČUN RH</t>
  </si>
  <si>
    <t>SECRET ROSES j.d.o.o.</t>
  </si>
  <si>
    <t>NATIONAL INSTITUTE FOR THE CLINICAL APPLICATION OF BEHAVIORAL MEDICINE</t>
  </si>
  <si>
    <t>OGANJ d.o.o.</t>
  </si>
  <si>
    <t>UDRUGA IGRA</t>
  </si>
  <si>
    <t>HRVATSKO PSIHIJATRIJSKO DRUŠTVO</t>
  </si>
  <si>
    <t>KLINIKA ZA PSIHIJATRIJU VRAPČE</t>
  </si>
  <si>
    <t>02217925295</t>
  </si>
  <si>
    <t>I.B. TOP ABILITY j.d.o.o.</t>
  </si>
  <si>
    <t>ROTARY KLUB OSIJEK ACADEMIA</t>
  </si>
  <si>
    <t>CIENCIE MEETINGS</t>
  </si>
  <si>
    <t>3 K.F d.o.o.</t>
  </si>
  <si>
    <t>LONDON</t>
  </si>
  <si>
    <t>SELF-DETERMINATION THEORY d.o.o.</t>
  </si>
  <si>
    <t>3235 - Zakupnine i najamnine</t>
  </si>
  <si>
    <t>AUTOCENTAR AGRAM d.o.o.</t>
  </si>
  <si>
    <t>03785720358</t>
  </si>
  <si>
    <t>TEHNOALFA d.o.o.</t>
  </si>
  <si>
    <t>Ukupno MICHEL d.o.o.</t>
  </si>
  <si>
    <t>Ukupno GRADSKA LJEKARNA ZAGREB:</t>
  </si>
  <si>
    <t>KVANTUM-TIM d.o.o.</t>
  </si>
  <si>
    <t>FURNITURE1 d.o.o.</t>
  </si>
  <si>
    <t>Ukupno KVANTUM-TIM d.o.o.:</t>
  </si>
  <si>
    <t>KERESTINEC</t>
  </si>
  <si>
    <t>ELLABO d.o.o.</t>
  </si>
  <si>
    <t>4224 - Medicinska i laboratorijska oprema</t>
  </si>
  <si>
    <t>SPEKTAR COPI, PRINT I FOTO</t>
  </si>
  <si>
    <t>INFO PULS d.o.o.</t>
  </si>
  <si>
    <t>4227 - Uređaji, strojevi i oprema za ostale namjene</t>
  </si>
  <si>
    <t>OUZOLABOOK INC</t>
  </si>
  <si>
    <t>ANTISEPTICA d.o.o.</t>
  </si>
  <si>
    <t>3251 - Rashodi po osnovi utroška lijekova i potr. med. mater.</t>
  </si>
  <si>
    <t>IKEA Hrvatska d.o.o.</t>
  </si>
  <si>
    <t>Ukupno IKEA HRVATSKA d.o.o.</t>
  </si>
  <si>
    <t>SLANUTAK d.o.o.</t>
  </si>
  <si>
    <t>GUNJA PRIJEVOZ j.d.o.o.</t>
  </si>
  <si>
    <t>COMPAS TRAVEL j.d.o.o.</t>
  </si>
  <si>
    <t>Tomislav Vinačezović</t>
  </si>
  <si>
    <t>VIDEO SIGURNOSNI SUSTAVI d.o.o.</t>
  </si>
  <si>
    <t>BRIGOJEDAC, vl. Sena Puhovski</t>
  </si>
  <si>
    <t>NEUROPIN, vl. Paulina Pavić</t>
  </si>
  <si>
    <t>4223 - Oprema za održavanje i zaštitu</t>
  </si>
  <si>
    <t>4262 - Ulaganja u računalne programe</t>
  </si>
  <si>
    <t>3113- Plaće za prekovremeni rad</t>
  </si>
  <si>
    <t>Ukupno PAMEL d.o.o.</t>
  </si>
  <si>
    <t>ODVJETNIČKO DRUŠTVO RELJIĆ, ZELIĆ, ŽIDANIĆ I MAR d.o.o.</t>
  </si>
  <si>
    <t>PEVEX d.d.</t>
  </si>
  <si>
    <t>SESVETE</t>
  </si>
  <si>
    <t>JEZ USLUGE j.d.o.o.</t>
  </si>
  <si>
    <t>00310079703</t>
  </si>
  <si>
    <t>3224 - Materijal i dijelovi za tekuće i investicijsko održavanje</t>
  </si>
  <si>
    <t>MEDICAL CENTAR d.o.o.</t>
  </si>
  <si>
    <t>06368590597</t>
  </si>
  <si>
    <t>MASTERS EVENTS Ltd</t>
  </si>
  <si>
    <t>YORK</t>
  </si>
  <si>
    <t>Ukupno NARODNE NOVINE d.d.</t>
  </si>
  <si>
    <t>Sanja Bukulin</t>
  </si>
  <si>
    <t>AMALGAMARE d.o.o.</t>
  </si>
  <si>
    <t>MET Croatia Enargy Trade d.o.o.</t>
  </si>
  <si>
    <t>HRVATSKI LIJEČNIČKI ZBOR</t>
  </si>
  <si>
    <t>MAYO CLINIC SCHOOL OF CONTINOUS PROFESSIONAL DEVELOPMENT</t>
  </si>
  <si>
    <t>Ukupno Farmacia</t>
  </si>
  <si>
    <t>San Pablo, Jacksonville (US)</t>
  </si>
  <si>
    <t>IACAPAP (International Association for Child and Adolescent Psychiatry and Allioed Professions)</t>
  </si>
  <si>
    <t>ŠVICARSKA</t>
  </si>
  <si>
    <t>EKUPI  d.o.o.</t>
  </si>
  <si>
    <t>BUZIN</t>
  </si>
  <si>
    <t>JAVNI BILJEŽNIK Melita Čondrić</t>
  </si>
  <si>
    <t>BEA Centar za poremećaj hranjenja</t>
  </si>
  <si>
    <t>00779836098</t>
  </si>
  <si>
    <t>PBZ Card d.o.o.</t>
  </si>
  <si>
    <t>RECOM d.o.o.</t>
  </si>
  <si>
    <t>OPEN AI Ireland Limited</t>
  </si>
  <si>
    <t>IE4143435AH</t>
  </si>
  <si>
    <t>DUBLIN</t>
  </si>
  <si>
    <t>KLINIČKI BOLNIČKI CENTAR ZAGREB</t>
  </si>
  <si>
    <t>Ukupno TELEMACH HRVATSKA d.o.o.:</t>
  </si>
  <si>
    <t>BUĐENJE</t>
  </si>
  <si>
    <t>ALMA CAREER CROATIA  d.o.o.</t>
  </si>
  <si>
    <t>01048724725</t>
  </si>
  <si>
    <t>3225 - Sitni inventar i auto gume</t>
  </si>
  <si>
    <t>POSLOVNO UČILIŠTE EXPERTA</t>
  </si>
  <si>
    <t>BRAINPLAY j.d.o.o.</t>
  </si>
  <si>
    <t>ANNA FREUD .ORG</t>
  </si>
  <si>
    <t>INSTAR CENTAR d.o.o.</t>
  </si>
  <si>
    <t>DOM ZDRAVLJA ZAGREB CENTAR</t>
  </si>
  <si>
    <t>00053084642</t>
  </si>
  <si>
    <t>HARFA d.o.o.</t>
  </si>
  <si>
    <t>3236 - Zdravstvene i veterinarske usluge</t>
  </si>
  <si>
    <t>FAKULTET ZA UPORABNE DRUŽBENE ŠTUDIJE V NOVI GORICI</t>
  </si>
  <si>
    <t>PRIČE JEDNE KUHAČE d.o.o.</t>
  </si>
  <si>
    <t>STUDIO SPEKTAR vl. Nikola Dan Petić</t>
  </si>
  <si>
    <t>NARATIV KOMUNIKACIJE d.o.o.</t>
  </si>
  <si>
    <t>EMDR HRVATSKA</t>
  </si>
  <si>
    <t>RAB</t>
  </si>
  <si>
    <t>LATISA HOME&amp;DECO, Bojan Brežnik s.p.</t>
  </si>
  <si>
    <t>POLZELA</t>
  </si>
  <si>
    <t>SI 10636200</t>
  </si>
  <si>
    <t>NOVA GORICA</t>
  </si>
  <si>
    <t>IZVJEŠĆE O TROŠENJU SREDSTAVA ZA  SVIBANJ 2026. godine</t>
  </si>
  <si>
    <t>SPONA CODE D.O.O.</t>
  </si>
  <si>
    <t>IMPERITO D.O.O.</t>
  </si>
  <si>
    <t>OLYMPIA VODICE d.o.o.</t>
  </si>
  <si>
    <t>VODICE</t>
  </si>
  <si>
    <t>ŠKALEC PROMET D.O.O., RESTORAN GRAŠO</t>
  </si>
  <si>
    <t xml:space="preserve">INSTITUT ZA GRUPNU ANALIZU ZAGREB  - IGA </t>
  </si>
  <si>
    <t>CHAMPIONS, obrt za usluge, vl. Borna Bikić</t>
  </si>
  <si>
    <t>tudentski centar u Zahgrebu</t>
  </si>
  <si>
    <t xml:space="preserve">   </t>
  </si>
  <si>
    <t>KOLDING PRINT d.o.o.</t>
  </si>
  <si>
    <t>HRV.UDR. ZA INTEGRATIVNU PSIHOTER. - HUIP</t>
  </si>
  <si>
    <r>
      <rPr>
        <b/>
        <sz val="12"/>
        <color theme="1"/>
        <rFont val="Calibri"/>
        <family val="2"/>
        <charset val="238"/>
        <scheme val="minor"/>
      </rPr>
      <t xml:space="preserve">NIMA, </t>
    </r>
    <r>
      <rPr>
        <b/>
        <sz val="10"/>
        <color theme="1"/>
        <rFont val="Calibri"/>
        <family val="2"/>
        <charset val="238"/>
        <scheme val="minor"/>
      </rPr>
      <t>obrt za ugostiteljstvo i usluge,                                             vl. Nikola Kristaj i Marin Džeko</t>
    </r>
  </si>
  <si>
    <t>Gerro d.o.o. Bocca MA</t>
  </si>
  <si>
    <t>TONKOVIĆ-SUPER BRAVAR, OBRT ZA BRAVARSKE USLUGE, VL. ROBERT TONKOVIĆ</t>
  </si>
  <si>
    <t>BREZAK, vl. Danijel Brezak</t>
  </si>
  <si>
    <t>VIRJE</t>
  </si>
  <si>
    <t>3433 - Zatezne kamate</t>
  </si>
  <si>
    <t>M.M. - BOBAN - BOBAN d.o.o.</t>
  </si>
  <si>
    <t>KOLOR KLINIKA d.o.o.</t>
  </si>
  <si>
    <t xml:space="preserve">Ukupno isplaćeno6/2026                </t>
  </si>
  <si>
    <t>Snježana Ulovec</t>
  </si>
  <si>
    <t>CENTAR ZA VOZILA HRVATSKE</t>
  </si>
  <si>
    <t xml:space="preserve"> </t>
  </si>
  <si>
    <t>ugovoro o djelu</t>
  </si>
  <si>
    <t>4227 - Uređaji, strojevi  i oprema za ostale namijene</t>
  </si>
  <si>
    <t>IZVJEŠĆE O TROŠENJU SREDSTAVA ZA SRPANJ 2026. godine</t>
  </si>
  <si>
    <t xml:space="preserve">Ukupno isplaćeno 7/2026                </t>
  </si>
  <si>
    <t>INTECH d.o.o.</t>
  </si>
  <si>
    <t>SERVIS KRČEK, obrt za servis kućanskih aparata i trgovinu vl. NEVIO i ŽELJKO KRČEK</t>
  </si>
  <si>
    <t>HZZO</t>
  </si>
  <si>
    <t>Potražuje</t>
  </si>
  <si>
    <t>Razlika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</si>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</sst>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lightUp"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lightUp">
        <bgColor rgb="FFFFFF0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/>
    <xf numFmtId="0" fontId="0" fillId="5" borderId="5" xfId="0" applyFill="1" applyBorder="1"/>
    <xf numFmtId="0" fontId="0" fillId="5" borderId="0" xfId="0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4" borderId="2" xfId="0" applyFont="1" applyFill="1" applyBorder="1" applyAlignment="1">
      <alignment vertical="justify"/>
    </xf>
    <xf numFmtId="0" fontId="1" fillId="4" borderId="3" xfId="0" applyFont="1" applyFill="1" applyBorder="1" applyAlignment="1">
      <alignment horizontal="center"/>
    </xf>
    <xf numFmtId="4" fontId="3" fillId="0" borderId="1" xfId="0" applyNumberFormat="1" applyFont="1" applyBorder="1"/>
    <xf numFmtId="4" fontId="1" fillId="4" borderId="2" xfId="0" applyNumberFormat="1" applyFont="1" applyFill="1" applyBorder="1"/>
    <xf numFmtId="4" fontId="0" fillId="0" borderId="0" xfId="0" applyNumberFormat="1"/>
    <xf numFmtId="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vertical="justify"/>
    </xf>
    <xf numFmtId="164" fontId="0" fillId="0" borderId="0" xfId="0" applyNumberFormat="1" applyAlignment="1">
      <alignment vertical="justify"/>
    </xf>
    <xf numFmtId="0" fontId="0" fillId="5" borderId="6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4" fontId="0" fillId="5" borderId="6" xfId="0" applyNumberFormat="1" applyFill="1" applyBorder="1" applyAlignment="1">
      <alignment horizontal="right" vertical="center"/>
    </xf>
    <xf numFmtId="4" fontId="1" fillId="7" borderId="2" xfId="0" applyNumberFormat="1" applyFont="1" applyFill="1" applyBorder="1"/>
    <xf numFmtId="4" fontId="3" fillId="4" borderId="2" xfId="0" applyNumberFormat="1" applyFont="1" applyFill="1" applyBorder="1"/>
    <xf numFmtId="4" fontId="3" fillId="7" borderId="2" xfId="0" applyNumberFormat="1" applyFont="1" applyFill="1" applyBorder="1"/>
    <xf numFmtId="0" fontId="1" fillId="7" borderId="2" xfId="0" applyFont="1" applyFill="1" applyBorder="1"/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/>
    </xf>
    <xf numFmtId="4" fontId="0" fillId="0" borderId="0" xfId="0" applyNumberFormat="1" applyAlignment="1">
      <alignment vertical="justify"/>
    </xf>
    <xf numFmtId="0" fontId="1" fillId="7" borderId="2" xfId="0" applyFont="1" applyFill="1" applyBorder="1" applyAlignment="1">
      <alignment vertical="justify"/>
    </xf>
    <xf numFmtId="0" fontId="1" fillId="7" borderId="3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0" fillId="7" borderId="0" xfId="0" applyFill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4" fontId="3" fillId="7" borderId="1" xfId="0" applyNumberFormat="1" applyFont="1" applyFill="1" applyBorder="1"/>
    <xf numFmtId="0" fontId="1" fillId="0" borderId="2" xfId="0" applyFont="1" applyBorder="1"/>
    <xf numFmtId="4" fontId="1" fillId="5" borderId="6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4" fontId="1" fillId="7" borderId="1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0" fontId="1" fillId="10" borderId="3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wrapText="1"/>
    </xf>
    <xf numFmtId="0" fontId="1" fillId="10" borderId="2" xfId="0" applyFont="1" applyFill="1" applyBorder="1"/>
    <xf numFmtId="4" fontId="0" fillId="0" borderId="0" xfId="0" applyNumberFormat="1" applyAlignment="1">
      <alignment horizontal="right"/>
    </xf>
    <xf numFmtId="4" fontId="0" fillId="0" borderId="3" xfId="0" applyNumberForma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/>
    </xf>
    <xf numFmtId="4" fontId="3" fillId="10" borderId="1" xfId="0" applyNumberFormat="1" applyFont="1" applyFill="1" applyBorder="1" applyAlignment="1">
      <alignment horizontal="right"/>
    </xf>
    <xf numFmtId="4" fontId="1" fillId="10" borderId="1" xfId="0" applyNumberFormat="1" applyFont="1" applyFill="1" applyBorder="1" applyAlignment="1">
      <alignment horizontal="right" vertical="center"/>
    </xf>
    <xf numFmtId="4" fontId="1" fillId="10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4" fontId="0" fillId="10" borderId="0" xfId="0" applyNumberFormat="1" applyFill="1" applyAlignment="1">
      <alignment horizontal="right"/>
    </xf>
    <xf numFmtId="4" fontId="1" fillId="8" borderId="2" xfId="0" applyNumberFormat="1" applyFont="1" applyFill="1" applyBorder="1" applyAlignment="1">
      <alignment horizontal="right"/>
    </xf>
    <xf numFmtId="4" fontId="3" fillId="10" borderId="2" xfId="0" applyNumberFormat="1" applyFont="1" applyFill="1" applyBorder="1" applyAlignment="1">
      <alignment horizontal="right"/>
    </xf>
    <xf numFmtId="4" fontId="1" fillId="7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9" borderId="2" xfId="0" applyNumberFormat="1" applyFont="1" applyFill="1" applyBorder="1" applyAlignment="1">
      <alignment horizontal="right"/>
    </xf>
    <xf numFmtId="0" fontId="0" fillId="10" borderId="0" xfId="0" applyFill="1" applyAlignment="1">
      <alignment horizontal="right"/>
    </xf>
    <xf numFmtId="4" fontId="0" fillId="8" borderId="0" xfId="0" applyNumberFormat="1" applyFill="1" applyAlignment="1">
      <alignment horizontal="right"/>
    </xf>
    <xf numFmtId="4" fontId="1" fillId="10" borderId="0" xfId="0" applyNumberFormat="1" applyFont="1" applyFill="1" applyAlignment="1">
      <alignment horizontal="right"/>
    </xf>
    <xf numFmtId="0" fontId="0" fillId="4" borderId="0" xfId="0" applyFill="1"/>
    <xf numFmtId="4" fontId="0" fillId="4" borderId="0" xfId="0" applyNumberFormat="1" applyFill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justify"/>
    </xf>
    <xf numFmtId="4" fontId="0" fillId="4" borderId="0" xfId="0" applyNumberFormat="1" applyFill="1" applyAlignment="1">
      <alignment vertical="justify"/>
    </xf>
    <xf numFmtId="164" fontId="0" fillId="4" borderId="0" xfId="0" applyNumberFormat="1" applyFill="1" applyAlignment="1">
      <alignment vertical="justify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4" borderId="5" xfId="0" applyFill="1" applyBorder="1"/>
    <xf numFmtId="0" fontId="0" fillId="4" borderId="6" xfId="0" applyFill="1" applyBorder="1" applyAlignment="1">
      <alignment horizontal="center" vertical="center"/>
    </xf>
    <xf numFmtId="4" fontId="0" fillId="0" borderId="3" xfId="0" applyNumberFormat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" fontId="0" fillId="3" borderId="0" xfId="0" applyNumberFormat="1" applyFill="1"/>
    <xf numFmtId="0" fontId="0" fillId="12" borderId="3" xfId="0" applyFill="1" applyBorder="1" applyAlignment="1">
      <alignment horizontal="left" vertical="top" wrapText="1"/>
    </xf>
    <xf numFmtId="0" fontId="0" fillId="12" borderId="3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0" fillId="12" borderId="2" xfId="0" applyFill="1" applyBorder="1"/>
    <xf numFmtId="0" fontId="1" fillId="13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right"/>
    </xf>
    <xf numFmtId="4" fontId="0" fillId="7" borderId="0" xfId="0" applyNumberFormat="1" applyFill="1"/>
    <xf numFmtId="0" fontId="0" fillId="12" borderId="3" xfId="0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4" fontId="0" fillId="12" borderId="1" xfId="0" applyNumberFormat="1" applyFill="1" applyBorder="1" applyAlignment="1">
      <alignment vertical="center"/>
    </xf>
    <xf numFmtId="4" fontId="0" fillId="8" borderId="0" xfId="0" applyNumberFormat="1" applyFill="1"/>
    <xf numFmtId="4" fontId="0" fillId="4" borderId="1" xfId="0" applyNumberFormat="1" applyFill="1" applyBorder="1" applyAlignment="1">
      <alignment vertical="center"/>
    </xf>
    <xf numFmtId="4" fontId="0" fillId="4" borderId="3" xfId="0" applyNumberFormat="1" applyFill="1" applyBorder="1" applyAlignment="1">
      <alignment vertical="top" wrapText="1"/>
    </xf>
    <xf numFmtId="4" fontId="1" fillId="4" borderId="3" xfId="0" applyNumberFormat="1" applyFont="1" applyFill="1" applyBorder="1" applyAlignment="1">
      <alignment vertical="top" wrapText="1"/>
    </xf>
    <xf numFmtId="4" fontId="1" fillId="4" borderId="0" xfId="0" applyNumberFormat="1" applyFont="1" applyFill="1" applyAlignment="1">
      <alignment horizontal="right"/>
    </xf>
    <xf numFmtId="4" fontId="1" fillId="4" borderId="0" xfId="0" applyNumberFormat="1" applyFont="1" applyFill="1"/>
    <xf numFmtId="4" fontId="1" fillId="10" borderId="1" xfId="0" applyNumberFormat="1" applyFont="1" applyFill="1" applyBorder="1" applyAlignment="1">
      <alignment vertical="center"/>
    </xf>
    <xf numFmtId="4" fontId="1" fillId="10" borderId="2" xfId="0" applyNumberFormat="1" applyFont="1" applyFill="1" applyBorder="1"/>
    <xf numFmtId="4" fontId="1" fillId="14" borderId="1" xfId="0" applyNumberFormat="1" applyFont="1" applyFill="1" applyBorder="1" applyAlignment="1">
      <alignment vertical="center"/>
    </xf>
    <xf numFmtId="4" fontId="0" fillId="10" borderId="3" xfId="0" applyNumberFormat="1" applyFill="1" applyBorder="1" applyAlignment="1">
      <alignment vertical="top" wrapText="1"/>
    </xf>
    <xf numFmtId="4" fontId="0" fillId="10" borderId="1" xfId="0" applyNumberForma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" fillId="4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vertical="center"/>
    </xf>
    <xf numFmtId="0" fontId="5" fillId="6" borderId="2" xfId="0" applyFont="1" applyFill="1" applyBorder="1"/>
    <xf numFmtId="0" fontId="6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5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4" tint="0.79998168889431442"/>
        </patternFill>
      </fill>
      <alignment horizontal="general" textRotation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/>
        <top style="thin">
          <color indexed="64"/>
        </top>
        <bottom/>
      </border>
    </dxf>
    <dxf>
      <alignment horizontal="center" textRotation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9BC2E6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39997558519241921"/>
        </patternFill>
      </fill>
    </dxf>
    <dxf>
      <numFmt numFmtId="4" formatCode="#,##0.00"/>
      <fill>
        <patternFill patternType="solid">
          <fgColor indexed="64"/>
          <bgColor theme="4" tint="0.399975585192419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right" textRotation="0" indent="0" justifyLastLine="0" shrinkToFit="0" readingOrder="0"/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39997558519241921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solid">
          <fgColor rgb="FF000000"/>
          <bgColor rgb="FF9BC2E6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39997558519241921"/>
        </patternFill>
      </fill>
    </dxf>
    <dxf>
      <numFmt numFmtId="4" formatCode="#,##0.00"/>
      <fill>
        <patternFill patternType="solid">
          <fgColor indexed="64"/>
          <bgColor theme="4" tint="0.3999755851924192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39997558519241921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3999755851924192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9BC2E6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fill>
        <patternFill>
          <fgColor indexed="64"/>
          <bgColor theme="4" tint="0.79998168889431442"/>
        </patternFill>
      </fill>
    </dxf>
    <dxf>
      <numFmt numFmtId="4" formatCode="#,##0.00"/>
      <fill>
        <patternFill patternType="solid">
          <fgColor indexed="64"/>
          <bgColor theme="4" tint="0.79998168889431442"/>
        </patternFill>
      </fill>
      <alignment horizontal="general" textRotation="0" indent="0" justifyLastLine="0" shrinkToFit="0" readingOrder="0"/>
    </dxf>
    <dxf>
      <fill>
        <patternFill>
          <fgColor indexed="64"/>
          <bgColor theme="4" tint="0.79998168889431442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fgColor indexed="64"/>
          <bgColor theme="4" tint="0.79998168889431442"/>
        </patternFill>
      </fill>
      <alignment horizontal="center" textRotation="0" indent="0" justifyLastLine="0" shrinkToFit="0" readingOrder="0"/>
    </dxf>
    <dxf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9BC2E6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BF7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ina Sopić" id="{6E54943E-A2F7-4A0A-B883-F678615F338C}" userId="S-1-5-21-642492732-416951450-645990482-315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AE6DB2-10B4-40F4-91F6-E293DB29BD8B}" name="Table13242" displayName="Table13242" ref="A4:E236" totalsRowCount="1" headerRowDxfId="45" dataDxfId="43" totalsRowDxfId="41" headerRowBorderDxfId="44" tableBorderDxfId="42" totalsRowBorderDxfId="40">
  <autoFilter ref="A4:E235" xr:uid="{F4AC888D-8C3B-4A6B-87C4-1B1D7BC05784}"/>
  <sortState xmlns:xlrd2="http://schemas.microsoft.com/office/spreadsheetml/2017/richdata2" ref="A5:E235">
    <sortCondition ref="A5:A235"/>
  </sortState>
  <tableColumns count="5">
    <tableColumn id="2" xr3:uid="{7D5572B6-0CFB-46DB-A050-2AEF5E48FCDB}" name="Naziv primatelja_x000a_(naziv pravne osobe/ime i prezime fizičke osobe)" dataDxfId="39" totalsRowDxfId="38"/>
    <tableColumn id="3" xr3:uid="{864D6F64-6A08-46DB-BB5D-EF2200B8BAA1}" name="Osobni identifikacijski broj (OIB) primatelja" dataDxfId="37" totalsRowDxfId="36"/>
    <tableColumn id="4" xr3:uid="{92214B3E-BCCD-42F4-9DAB-FD8A697256A1}" name="Sjedište /Prebivalište (grad ili općina) primatelja" totalsRowLabel="Ukupno isplaćeno6/2026                " totalsRowDxfId="35"/>
    <tableColumn id="5" xr3:uid="{AD92FED2-5A50-46D0-8C61-281B66C80628}" name="Isplaćeni iznos" totalsRowFunction="custom" totalsRowDxfId="34">
      <totalsRowFormula>SUM(D7:D235)</totalsRowFormula>
    </tableColumn>
    <tableColumn id="7" xr3:uid="{855890C6-F145-4358-A822-0DB278E78F12}" name="Vrsta rashoda/izdatka (šifra i naziv ekonomske klasifikacije razine odjeljka sukladno pravilniku kojim se uređuje sustav proračunskog računovodstva i računski plan)" totalsRow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82F571-30FA-4456-AD5B-92C3BEB07E7F}" name="Table1324" displayName="Table1324" ref="A4:E236" totalsRowCount="1" headerRowDxfId="32" dataDxfId="30" totalsRowDxfId="28" headerRowBorderDxfId="31" tableBorderDxfId="29" totalsRowBorderDxfId="27">
  <autoFilter ref="A4:E235" xr:uid="{F4AC888D-8C3B-4A6B-87C4-1B1D7BC05784}"/>
  <sortState xmlns:xlrd2="http://schemas.microsoft.com/office/spreadsheetml/2017/richdata2" ref="A5:E235">
    <sortCondition ref="A5:A235"/>
  </sortState>
  <tableColumns count="5">
    <tableColumn id="2" xr3:uid="{0209338D-9573-4FE5-903E-2230769A79DD}" name="Naziv primatelja_x000a_(naziv pravne osobe/ime i prezime fizičke osobe)" dataDxfId="26" totalsRowDxfId="25"/>
    <tableColumn id="3" xr3:uid="{CE0B6715-9D47-4436-B830-06E8F11DC305}" name="Osobni identifikacijski broj (OIB) primatelja" dataDxfId="24" totalsRowDxfId="23"/>
    <tableColumn id="4" xr3:uid="{7B721D24-EA7E-49BF-87F9-216F80674AF8}" name="Sjedište /Prebivalište (grad ili općina) primatelja" totalsRowLabel="Ukupno isplaćeno6/2026                " totalsRowDxfId="22"/>
    <tableColumn id="5" xr3:uid="{2890672F-E61C-48E3-9779-527CFBECA103}" name="Isplaćeni iznos" totalsRowFunction="sum" dataDxfId="21" totalsRowDxfId="20"/>
    <tableColumn id="7" xr3:uid="{DEA6AED0-D343-405D-AAB9-A36DDA73D345}" name="Vrsta rashoda/izdatka (šifra i naziv ekonomske klasifikacije razine odjeljka sukladno pravilniku kojim se uređuje sustav proračunskog računovodstva i računski plan)" totalsRow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D36939-C06F-4282-AD4E-6AE5B56FC759}" name="Table1324353" displayName="Table1324353" ref="A4:E237" totalsRowCount="1" headerRowDxfId="18" dataDxfId="16" totalsRowDxfId="14" headerRowBorderDxfId="17" tableBorderDxfId="15" totalsRowBorderDxfId="13">
  <autoFilter ref="A4:E236" xr:uid="{DB921962-3F6F-4B43-A6D6-C0322816ECBF}"/>
  <sortState xmlns:xlrd2="http://schemas.microsoft.com/office/spreadsheetml/2017/richdata2" ref="A5:E236">
    <sortCondition ref="A5:A236"/>
  </sortState>
  <tableColumns count="5">
    <tableColumn id="2" xr3:uid="{805FF4AB-9ADA-4559-8290-E933BD1CEF3C}" name="Naziv primatelja_x000a_(naziv pravne osobe/ime i prezime fizičke osobe)" dataDxfId="12" totalsRowDxfId="11"/>
    <tableColumn id="3" xr3:uid="{806BC85A-7BBA-4DFD-B73A-4A8C5C1A6664}" name="Osobni identifikacijski broj (OIB) primatelja" dataDxfId="10" totalsRowDxfId="9"/>
    <tableColumn id="4" xr3:uid="{615CF258-B36A-4824-B277-60D87D395B28}" name="Sjedište /Prebivalište (grad ili općina) primatelja" totalsRowLabel="Ukupno isplaćeno 7/2026                " dataDxfId="8" totalsRowDxfId="7"/>
    <tableColumn id="5" xr3:uid="{B6BD3743-DDE3-4D6E-8BFB-84B462DE16E8}" name="Isplaćeni iznos" totalsRowFunction="custom" dataDxfId="6" totalsRowDxfId="5">
      <totalsRowFormula>SUBTOTAL(109,Table1324353[Isplaćeni iznos])-D160-D192</totalsRowFormula>
    </tableColumn>
    <tableColumn id="7" xr3:uid="{1A0EDC83-A9CF-4D32-B069-8624D64A43DB}" name="Vrsta rashoda/izdatka (šifra i naziv ekonomske klasifikacije razine odjeljka sukladno pravilniku kojim se uređuje sustav proračunskog računovodstva i računski plan)" totalsRow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B0AC1E9-8B25-44E8-9901-E97E7D3A5F18}" name="Table132435" displayName="Table132435" ref="A4:E237" totalsRowCount="1" headerRowDxfId="57" dataDxfId="55" totalsRowDxfId="53" headerRowBorderDxfId="56" tableBorderDxfId="54" totalsRowBorderDxfId="52">
  <autoFilter ref="A4:E236" xr:uid="{DB921962-3F6F-4B43-A6D6-C0322816ECBF}">
    <filterColumn colId="3">
      <customFilters>
        <customFilter operator="notEqual" val=" "/>
      </customFilters>
    </filterColumn>
  </autoFilter>
  <sortState xmlns:xlrd2="http://schemas.microsoft.com/office/spreadsheetml/2017/richdata2" ref="A5:E236">
    <sortCondition ref="A5:A236"/>
  </sortState>
  <tableColumns count="5">
    <tableColumn id="2" xr3:uid="{658B6875-DDF0-4B9D-80B4-4A38731190F7}" name="Naziv primatelja_x000a_(naziv pravne osobe/ime i prezime fizičke osobe)" dataDxfId="51" totalsRowDxfId="3"/>
    <tableColumn id="3" xr3:uid="{52286690-CAF7-4444-9938-945747B3AB9B}" name="Osobni identifikacijski broj (OIB) primatelja" dataDxfId="50" totalsRowDxfId="2"/>
    <tableColumn id="4" xr3:uid="{15153BF6-4009-4845-B761-6A3C35BE53D4}" name="Sjedište /Prebivalište (grad ili općina) primatelja" totalsRowLabel="Ukupno isplaćeno 7/2026                " dataDxfId="49" totalsRowDxfId="1"/>
    <tableColumn id="5" xr3:uid="{C6D4C20E-7B5A-4922-BA0B-BB91497BBEF7}" name="Isplaćeni iznos" totalsRowFunction="custom" dataDxfId="48" totalsRowDxfId="0">
      <totalsRowFormula>SUBTOTAL(109,Table1324353[Isplaćeni iznos])-D160-D192</totalsRowFormula>
    </tableColumn>
    <tableColumn id="7" xr3:uid="{B97B2719-B8BF-4CFD-BF36-DF726D410AD2}" name="Vrsta rashoda/izdatka (šifra i naziv ekonomske klasifikacije razine odjeljka sukladno pravilniku kojim se uređuje sustav proračunskog računovodstva i računski plan)" dataDxfId="47" totalsRowDxfId="4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32" dT="2026-06-23T09:02:20.26" personId="{6E54943E-A2F7-4A0A-B883-F678615F338C}" id="{7A85B8A3-F327-45C0-926D-0B39F861DDC1}">
    <text xml:space="preserve">Nikolina Škrlec jubilarana nagrada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F3E9-7F8C-48AE-9A34-908460EBEBD7}">
  <sheetPr>
    <pageSetUpPr fitToPage="1"/>
  </sheetPr>
  <dimension ref="A1:AF239"/>
  <sheetViews>
    <sheetView topLeftCell="A217" workbookViewId="0">
      <selection activeCell="D233" sqref="D233"/>
    </sheetView>
  </sheetViews>
  <sheetFormatPr defaultRowHeight="15" x14ac:dyDescent="0.25"/>
  <cols>
    <col min="1" max="1" width="46.42578125" customWidth="1"/>
    <col min="2" max="2" width="23.42578125" customWidth="1"/>
    <col min="3" max="3" width="22.28515625" customWidth="1"/>
    <col min="4" max="4" width="17.7109375" style="25" customWidth="1"/>
    <col min="5" max="5" width="54.85546875" customWidth="1"/>
    <col min="6" max="6" width="13.85546875" hidden="1" customWidth="1"/>
    <col min="7" max="95" width="11.140625" customWidth="1"/>
    <col min="96" max="995" width="12.140625" customWidth="1"/>
    <col min="996" max="9995" width="13.140625" customWidth="1"/>
    <col min="9996" max="16384" width="14.140625" customWidth="1"/>
  </cols>
  <sheetData>
    <row r="1" spans="1:32" x14ac:dyDescent="0.25">
      <c r="A1" s="4" t="s">
        <v>28</v>
      </c>
      <c r="B1" s="3"/>
      <c r="C1" s="3"/>
      <c r="E1" s="3"/>
    </row>
    <row r="2" spans="1:32" x14ac:dyDescent="0.25">
      <c r="A2" s="4" t="s">
        <v>29</v>
      </c>
      <c r="B2" s="3"/>
      <c r="C2" s="3"/>
      <c r="E2" s="3"/>
    </row>
    <row r="3" spans="1:32" ht="27.75" customHeight="1" x14ac:dyDescent="0.25">
      <c r="A3" s="3"/>
      <c r="B3" s="140" t="s">
        <v>282</v>
      </c>
      <c r="C3" s="140"/>
      <c r="D3" s="140"/>
      <c r="E3" s="3"/>
    </row>
    <row r="4" spans="1:32" ht="57.6" customHeight="1" x14ac:dyDescent="0.25">
      <c r="A4" s="1" t="s">
        <v>0</v>
      </c>
      <c r="B4" s="1" t="s">
        <v>1</v>
      </c>
      <c r="C4" s="1" t="s">
        <v>2</v>
      </c>
      <c r="D4" s="26" t="s">
        <v>30</v>
      </c>
      <c r="E4" s="2" t="s">
        <v>3</v>
      </c>
    </row>
    <row r="5" spans="1:32" ht="14.25" customHeight="1" x14ac:dyDescent="0.25">
      <c r="A5" s="7"/>
      <c r="B5" s="8"/>
      <c r="C5" s="9"/>
      <c r="D5" s="23"/>
      <c r="E5" s="10"/>
    </row>
    <row r="6" spans="1:32" x14ac:dyDescent="0.25">
      <c r="A6" s="50" t="s">
        <v>40</v>
      </c>
      <c r="B6" s="8">
        <v>58353015102</v>
      </c>
      <c r="C6" s="9" t="s">
        <v>10</v>
      </c>
      <c r="D6" s="51">
        <f>12.69+859.34</f>
        <v>872.03000000000009</v>
      </c>
      <c r="E6" s="10" t="s">
        <v>12</v>
      </c>
    </row>
    <row r="7" spans="1:32" x14ac:dyDescent="0.25">
      <c r="A7" s="39" t="s">
        <v>46</v>
      </c>
      <c r="B7" s="11"/>
      <c r="C7" s="12"/>
      <c r="D7" s="51">
        <f>D6</f>
        <v>872.03000000000009</v>
      </c>
      <c r="E7" s="10"/>
      <c r="G7" s="142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</row>
    <row r="8" spans="1:32" x14ac:dyDescent="0.25">
      <c r="A8" s="7" t="s">
        <v>261</v>
      </c>
      <c r="B8" s="8">
        <v>14273924910</v>
      </c>
      <c r="C8" s="9" t="s">
        <v>10</v>
      </c>
      <c r="D8" s="9"/>
      <c r="E8" s="10" t="s">
        <v>65</v>
      </c>
    </row>
    <row r="9" spans="1:32" ht="16.5" customHeight="1" x14ac:dyDescent="0.25">
      <c r="A9" s="7" t="s">
        <v>240</v>
      </c>
      <c r="B9" s="8">
        <v>36700853212</v>
      </c>
      <c r="C9" s="9" t="s">
        <v>10</v>
      </c>
      <c r="D9" s="9"/>
      <c r="E9" s="10" t="s">
        <v>22</v>
      </c>
    </row>
    <row r="10" spans="1:32" x14ac:dyDescent="0.25">
      <c r="A10" s="30" t="s">
        <v>39</v>
      </c>
      <c r="B10" s="13">
        <v>95800408564</v>
      </c>
      <c r="C10" s="14" t="s">
        <v>10</v>
      </c>
      <c r="D10" s="9"/>
      <c r="E10" s="10" t="s">
        <v>15</v>
      </c>
    </row>
    <row r="11" spans="1:32" x14ac:dyDescent="0.25">
      <c r="A11" s="30" t="s">
        <v>266</v>
      </c>
      <c r="B11" s="8"/>
      <c r="C11" s="9" t="s">
        <v>195</v>
      </c>
      <c r="D11" s="9"/>
      <c r="E11" s="10" t="s">
        <v>22</v>
      </c>
    </row>
    <row r="12" spans="1:32" x14ac:dyDescent="0.25">
      <c r="A12" s="30" t="s">
        <v>213</v>
      </c>
      <c r="B12" s="8">
        <v>65383803641</v>
      </c>
      <c r="C12" s="9" t="s">
        <v>10</v>
      </c>
      <c r="D12" s="9"/>
      <c r="E12" s="10" t="s">
        <v>12</v>
      </c>
    </row>
    <row r="13" spans="1:32" x14ac:dyDescent="0.25">
      <c r="A13" s="30" t="s">
        <v>198</v>
      </c>
      <c r="B13" s="15" t="s">
        <v>199</v>
      </c>
      <c r="C13" s="9" t="s">
        <v>10</v>
      </c>
      <c r="D13" s="9"/>
      <c r="E13" s="10" t="s">
        <v>68</v>
      </c>
    </row>
    <row r="14" spans="1:32" x14ac:dyDescent="0.25">
      <c r="A14" s="30" t="s">
        <v>251</v>
      </c>
      <c r="B14" s="15" t="s">
        <v>252</v>
      </c>
      <c r="C14" s="9" t="s">
        <v>10</v>
      </c>
      <c r="D14" s="9"/>
      <c r="E14" s="10" t="s">
        <v>22</v>
      </c>
    </row>
    <row r="15" spans="1:32" x14ac:dyDescent="0.25">
      <c r="A15" s="30" t="s">
        <v>140</v>
      </c>
      <c r="B15" s="15" t="s">
        <v>143</v>
      </c>
      <c r="C15" s="9" t="s">
        <v>141</v>
      </c>
      <c r="D15" s="9"/>
      <c r="E15" s="10" t="s">
        <v>22</v>
      </c>
    </row>
    <row r="16" spans="1:32" x14ac:dyDescent="0.25">
      <c r="A16" s="30" t="s">
        <v>176</v>
      </c>
      <c r="B16" s="15">
        <v>47204464015</v>
      </c>
      <c r="C16" s="9" t="s">
        <v>10</v>
      </c>
      <c r="D16" s="9"/>
      <c r="E16" s="10" t="s">
        <v>15</v>
      </c>
    </row>
    <row r="17" spans="1:5" ht="16.5" customHeight="1" x14ac:dyDescent="0.25">
      <c r="A17" s="30" t="s">
        <v>85</v>
      </c>
      <c r="B17" s="8">
        <v>19972711060</v>
      </c>
      <c r="C17" s="9" t="s">
        <v>10</v>
      </c>
      <c r="D17" s="9"/>
      <c r="E17" s="10" t="s">
        <v>20</v>
      </c>
    </row>
    <row r="18" spans="1:5" ht="16.5" customHeight="1" x14ac:dyDescent="0.25">
      <c r="A18" s="30" t="s">
        <v>265</v>
      </c>
      <c r="B18" s="8">
        <v>90593675249</v>
      </c>
      <c r="C18" s="9" t="s">
        <v>10</v>
      </c>
      <c r="D18" s="9"/>
      <c r="E18" s="10" t="s">
        <v>22</v>
      </c>
    </row>
    <row r="19" spans="1:5" ht="16.5" customHeight="1" x14ac:dyDescent="0.25">
      <c r="A19" s="30" t="s">
        <v>260</v>
      </c>
      <c r="B19" s="15" t="s">
        <v>262</v>
      </c>
      <c r="C19" s="9" t="s">
        <v>10</v>
      </c>
      <c r="D19" s="9"/>
      <c r="E19" s="10" t="s">
        <v>22</v>
      </c>
    </row>
    <row r="20" spans="1:5" x14ac:dyDescent="0.25">
      <c r="A20" s="30" t="s">
        <v>129</v>
      </c>
      <c r="B20" s="8"/>
      <c r="C20" s="9" t="s">
        <v>128</v>
      </c>
      <c r="D20" s="9"/>
      <c r="E20" s="10" t="s">
        <v>66</v>
      </c>
    </row>
    <row r="21" spans="1:5" x14ac:dyDescent="0.25">
      <c r="A21" s="30" t="s">
        <v>137</v>
      </c>
      <c r="B21" s="8">
        <v>66792088275</v>
      </c>
      <c r="C21" s="9" t="s">
        <v>10</v>
      </c>
      <c r="D21" s="9"/>
      <c r="E21" s="10" t="s">
        <v>22</v>
      </c>
    </row>
    <row r="22" spans="1:5" x14ac:dyDescent="0.25">
      <c r="A22" s="30" t="s">
        <v>177</v>
      </c>
      <c r="B22" s="8">
        <v>13340748444</v>
      </c>
      <c r="C22" s="9" t="s">
        <v>10</v>
      </c>
      <c r="D22" s="9"/>
      <c r="E22" s="10" t="s">
        <v>15</v>
      </c>
    </row>
    <row r="23" spans="1:5" x14ac:dyDescent="0.25">
      <c r="A23" s="40" t="s">
        <v>304</v>
      </c>
      <c r="B23" s="41">
        <v>73294314024</v>
      </c>
      <c r="C23" s="9" t="s">
        <v>10</v>
      </c>
      <c r="D23" s="49">
        <v>6.64</v>
      </c>
      <c r="E23" s="10"/>
    </row>
    <row r="24" spans="1:5" x14ac:dyDescent="0.25">
      <c r="A24" s="30" t="s">
        <v>193</v>
      </c>
      <c r="B24" s="8"/>
      <c r="C24" s="9" t="s">
        <v>195</v>
      </c>
      <c r="D24" s="9"/>
      <c r="E24" s="10" t="s">
        <v>22</v>
      </c>
    </row>
    <row r="25" spans="1:5" x14ac:dyDescent="0.25">
      <c r="A25" s="30" t="s">
        <v>100</v>
      </c>
      <c r="B25" s="8">
        <v>24640993045</v>
      </c>
      <c r="C25" s="9" t="s">
        <v>10</v>
      </c>
      <c r="D25" s="9"/>
      <c r="E25" s="10" t="s">
        <v>52</v>
      </c>
    </row>
    <row r="26" spans="1:5" x14ac:dyDescent="0.25">
      <c r="A26" s="30" t="s">
        <v>169</v>
      </c>
      <c r="B26" s="8">
        <v>94766180676</v>
      </c>
      <c r="C26" s="9" t="s">
        <v>10</v>
      </c>
      <c r="D26" s="9"/>
      <c r="E26" s="10" t="s">
        <v>22</v>
      </c>
    </row>
    <row r="27" spans="1:5" x14ac:dyDescent="0.25">
      <c r="A27" s="30" t="s">
        <v>219</v>
      </c>
      <c r="B27" s="8">
        <v>74969125378</v>
      </c>
      <c r="C27" s="9" t="s">
        <v>10</v>
      </c>
      <c r="D27" s="9"/>
      <c r="E27" s="10" t="s">
        <v>13</v>
      </c>
    </row>
    <row r="28" spans="1:5" x14ac:dyDescent="0.25">
      <c r="A28" s="45" t="s">
        <v>130</v>
      </c>
      <c r="B28" s="8">
        <v>26187994862</v>
      </c>
      <c r="C28" s="9" t="s">
        <v>10</v>
      </c>
      <c r="D28" s="9">
        <v>2136.52</v>
      </c>
      <c r="E28" s="10" t="s">
        <v>121</v>
      </c>
    </row>
    <row r="29" spans="1:5" x14ac:dyDescent="0.25">
      <c r="A29" s="30" t="s">
        <v>179</v>
      </c>
      <c r="B29" s="8">
        <v>87186759718</v>
      </c>
      <c r="C29" s="9" t="s">
        <v>10</v>
      </c>
      <c r="D29" s="9"/>
      <c r="E29" s="10" t="s">
        <v>16</v>
      </c>
    </row>
    <row r="30" spans="1:5" x14ac:dyDescent="0.25">
      <c r="A30" s="30" t="s">
        <v>109</v>
      </c>
      <c r="B30" s="8">
        <v>94124811986</v>
      </c>
      <c r="C30" s="9" t="s">
        <v>10</v>
      </c>
      <c r="D30" s="9"/>
      <c r="E30" s="10" t="s">
        <v>12</v>
      </c>
    </row>
    <row r="31" spans="1:5" x14ac:dyDescent="0.25">
      <c r="A31" s="30" t="s">
        <v>268</v>
      </c>
      <c r="B31" s="15" t="s">
        <v>269</v>
      </c>
      <c r="C31" s="9" t="s">
        <v>10</v>
      </c>
      <c r="D31" s="9"/>
      <c r="E31" s="10" t="s">
        <v>271</v>
      </c>
    </row>
    <row r="32" spans="1:5" ht="15.75" customHeight="1" x14ac:dyDescent="0.25">
      <c r="A32" s="30" t="s">
        <v>182</v>
      </c>
      <c r="B32" s="8">
        <v>18683136487</v>
      </c>
      <c r="C32" s="9" t="s">
        <v>10</v>
      </c>
      <c r="D32" s="9"/>
      <c r="E32" s="10" t="s">
        <v>299</v>
      </c>
    </row>
    <row r="33" spans="1:5" x14ac:dyDescent="0.25">
      <c r="A33" s="30" t="s">
        <v>182</v>
      </c>
      <c r="B33" s="18">
        <v>18683136487</v>
      </c>
      <c r="C33" s="19" t="s">
        <v>10</v>
      </c>
      <c r="D33" s="9"/>
      <c r="E33" s="20" t="s">
        <v>22</v>
      </c>
    </row>
    <row r="34" spans="1:5" x14ac:dyDescent="0.25">
      <c r="A34" s="30" t="s">
        <v>183</v>
      </c>
      <c r="B34" s="8"/>
      <c r="C34" s="9"/>
      <c r="D34" s="9"/>
      <c r="E34" s="10"/>
    </row>
    <row r="35" spans="1:5" x14ac:dyDescent="0.25">
      <c r="A35" s="30" t="s">
        <v>276</v>
      </c>
      <c r="B35" s="13">
        <v>26577221764</v>
      </c>
      <c r="C35" s="9" t="s">
        <v>277</v>
      </c>
      <c r="D35" s="9">
        <v>352</v>
      </c>
      <c r="E35" s="10" t="s">
        <v>22</v>
      </c>
    </row>
    <row r="36" spans="1:5" x14ac:dyDescent="0.25">
      <c r="A36" s="30" t="s">
        <v>153</v>
      </c>
      <c r="B36" s="13">
        <v>34967762426</v>
      </c>
      <c r="C36" s="9" t="s">
        <v>10</v>
      </c>
      <c r="D36" s="9"/>
      <c r="E36" s="10" t="s">
        <v>22</v>
      </c>
    </row>
    <row r="37" spans="1:5" x14ac:dyDescent="0.25">
      <c r="A37" s="30" t="s">
        <v>164</v>
      </c>
      <c r="B37" s="13">
        <v>43699365561</v>
      </c>
      <c r="C37" s="9" t="s">
        <v>165</v>
      </c>
      <c r="D37" s="9"/>
      <c r="E37" s="10" t="s">
        <v>82</v>
      </c>
    </row>
    <row r="38" spans="1:5" x14ac:dyDescent="0.25">
      <c r="A38" s="30" t="s">
        <v>248</v>
      </c>
      <c r="B38" s="13">
        <v>64567085531</v>
      </c>
      <c r="C38" s="9" t="s">
        <v>249</v>
      </c>
      <c r="D38" s="9"/>
      <c r="E38" s="10" t="s">
        <v>211</v>
      </c>
    </row>
    <row r="39" spans="1:5" x14ac:dyDescent="0.25">
      <c r="A39" s="30" t="s">
        <v>207</v>
      </c>
      <c r="B39" s="13">
        <v>48062605125</v>
      </c>
      <c r="C39" s="9" t="s">
        <v>10</v>
      </c>
      <c r="D39" s="9"/>
      <c r="E39" s="10" t="s">
        <v>20</v>
      </c>
    </row>
    <row r="40" spans="1:5" x14ac:dyDescent="0.25">
      <c r="A40" s="30" t="s">
        <v>147</v>
      </c>
      <c r="B40" s="13">
        <v>38525814508</v>
      </c>
      <c r="C40" s="9" t="s">
        <v>10</v>
      </c>
      <c r="D40" s="9"/>
      <c r="E40" s="10" t="s">
        <v>20</v>
      </c>
    </row>
    <row r="41" spans="1:5" x14ac:dyDescent="0.25">
      <c r="A41" s="30" t="s">
        <v>71</v>
      </c>
      <c r="B41" s="13">
        <v>62360702119</v>
      </c>
      <c r="C41" s="8" t="s">
        <v>72</v>
      </c>
      <c r="D41" s="9"/>
      <c r="E41" s="10" t="s">
        <v>81</v>
      </c>
    </row>
    <row r="42" spans="1:5" x14ac:dyDescent="0.25">
      <c r="A42" s="30" t="s">
        <v>127</v>
      </c>
      <c r="B42" s="13">
        <v>11578972258</v>
      </c>
      <c r="C42" s="8" t="s">
        <v>10</v>
      </c>
      <c r="D42" s="9"/>
      <c r="E42" s="10" t="s">
        <v>52</v>
      </c>
    </row>
    <row r="43" spans="1:5" ht="30" x14ac:dyDescent="0.25">
      <c r="A43" s="30" t="s">
        <v>272</v>
      </c>
      <c r="B43" s="13" t="s">
        <v>280</v>
      </c>
      <c r="C43" s="9" t="s">
        <v>281</v>
      </c>
      <c r="D43" s="9"/>
      <c r="E43" s="10" t="s">
        <v>22</v>
      </c>
    </row>
    <row r="44" spans="1:5" x14ac:dyDescent="0.25">
      <c r="A44" s="30" t="s">
        <v>77</v>
      </c>
      <c r="B44" s="13">
        <v>85267957976</v>
      </c>
      <c r="C44" s="9" t="s">
        <v>10</v>
      </c>
      <c r="D44" s="9"/>
      <c r="E44" s="10" t="s">
        <v>214</v>
      </c>
    </row>
    <row r="45" spans="1:5" x14ac:dyDescent="0.25">
      <c r="A45" s="30" t="s">
        <v>77</v>
      </c>
      <c r="B45" s="13">
        <v>85267957976</v>
      </c>
      <c r="C45" s="9" t="s">
        <v>10</v>
      </c>
      <c r="D45" s="9"/>
      <c r="E45" s="10" t="s">
        <v>12</v>
      </c>
    </row>
    <row r="46" spans="1:5" x14ac:dyDescent="0.25">
      <c r="A46" s="30" t="s">
        <v>244</v>
      </c>
      <c r="B46" s="13"/>
      <c r="C46" s="8"/>
      <c r="D46" s="9"/>
      <c r="E46" s="10"/>
    </row>
    <row r="47" spans="1:5" x14ac:dyDescent="0.25">
      <c r="A47" s="30" t="s">
        <v>101</v>
      </c>
      <c r="B47" s="13">
        <v>14280792027</v>
      </c>
      <c r="C47" s="8" t="s">
        <v>102</v>
      </c>
      <c r="D47" s="9"/>
      <c r="E47" s="10" t="s">
        <v>22</v>
      </c>
    </row>
    <row r="48" spans="1:5" ht="13.5" customHeight="1" x14ac:dyDescent="0.25">
      <c r="A48" s="30" t="s">
        <v>75</v>
      </c>
      <c r="B48" s="13">
        <v>57524651551</v>
      </c>
      <c r="C48" s="9" t="s">
        <v>10</v>
      </c>
      <c r="D48" s="9"/>
      <c r="E48" s="10" t="s">
        <v>52</v>
      </c>
    </row>
    <row r="49" spans="1:5" x14ac:dyDescent="0.25">
      <c r="A49" s="30" t="s">
        <v>170</v>
      </c>
      <c r="B49" s="13">
        <v>90633715804</v>
      </c>
      <c r="C49" s="9" t="s">
        <v>10</v>
      </c>
      <c r="D49" s="9"/>
      <c r="E49" s="10" t="s">
        <v>22</v>
      </c>
    </row>
    <row r="50" spans="1:5" x14ac:dyDescent="0.25">
      <c r="A50" s="30" t="s">
        <v>36</v>
      </c>
      <c r="B50" s="13">
        <v>85821130368</v>
      </c>
      <c r="C50" s="14" t="s">
        <v>10</v>
      </c>
      <c r="D50" s="55">
        <f>64.7+2.83</f>
        <v>67.53</v>
      </c>
      <c r="E50" s="10" t="s">
        <v>17</v>
      </c>
    </row>
    <row r="51" spans="1:5" x14ac:dyDescent="0.25">
      <c r="A51" s="30" t="s">
        <v>156</v>
      </c>
      <c r="B51" s="13">
        <v>30777726033</v>
      </c>
      <c r="C51" s="14" t="s">
        <v>10</v>
      </c>
      <c r="D51" s="9"/>
      <c r="E51" s="10" t="s">
        <v>82</v>
      </c>
    </row>
    <row r="52" spans="1:5" x14ac:dyDescent="0.25">
      <c r="A52" s="30" t="s">
        <v>204</v>
      </c>
      <c r="B52" s="13">
        <v>33412662987</v>
      </c>
      <c r="C52" s="14" t="s">
        <v>206</v>
      </c>
      <c r="D52" s="9"/>
      <c r="E52" s="10" t="s">
        <v>82</v>
      </c>
    </row>
    <row r="53" spans="1:5" x14ac:dyDescent="0.25">
      <c r="A53" s="30" t="s">
        <v>131</v>
      </c>
      <c r="B53" s="13">
        <v>13604886584</v>
      </c>
      <c r="C53" s="14" t="s">
        <v>10</v>
      </c>
      <c r="D53" s="9"/>
      <c r="E53" s="10" t="s">
        <v>15</v>
      </c>
    </row>
    <row r="54" spans="1:5" x14ac:dyDescent="0.25">
      <c r="A54" s="30" t="s">
        <v>295</v>
      </c>
      <c r="B54" s="13">
        <v>13321923957</v>
      </c>
      <c r="C54" s="14" t="s">
        <v>10</v>
      </c>
      <c r="D54" s="9"/>
      <c r="E54" s="10" t="s">
        <v>16</v>
      </c>
    </row>
    <row r="55" spans="1:5" x14ac:dyDescent="0.25">
      <c r="A55" s="45" t="s">
        <v>8</v>
      </c>
      <c r="B55" s="13">
        <v>61817894938</v>
      </c>
      <c r="C55" s="14" t="s">
        <v>10</v>
      </c>
      <c r="D55" s="36">
        <v>125.08</v>
      </c>
      <c r="E55" s="10" t="s">
        <v>14</v>
      </c>
    </row>
    <row r="56" spans="1:5" x14ac:dyDescent="0.25">
      <c r="A56" s="45" t="s">
        <v>6</v>
      </c>
      <c r="B56" s="46">
        <v>37268254106</v>
      </c>
      <c r="C56" s="47" t="s">
        <v>10</v>
      </c>
      <c r="D56" s="36">
        <v>215.8</v>
      </c>
      <c r="E56" s="39" t="s">
        <v>214</v>
      </c>
    </row>
    <row r="57" spans="1:5" x14ac:dyDescent="0.25">
      <c r="A57" s="45" t="s">
        <v>202</v>
      </c>
      <c r="B57" s="46"/>
      <c r="C57" s="47"/>
      <c r="D57" s="36">
        <f>D56</f>
        <v>215.8</v>
      </c>
      <c r="E57" s="39"/>
    </row>
    <row r="58" spans="1:5" x14ac:dyDescent="0.25">
      <c r="A58" s="30" t="s">
        <v>146</v>
      </c>
      <c r="B58" s="13">
        <v>74364571096</v>
      </c>
      <c r="C58" s="14" t="s">
        <v>10</v>
      </c>
      <c r="D58" s="24"/>
      <c r="E58" s="10" t="s">
        <v>19</v>
      </c>
    </row>
    <row r="59" spans="1:5" x14ac:dyDescent="0.25">
      <c r="A59" s="45" t="s">
        <v>7</v>
      </c>
      <c r="B59" s="13" t="s">
        <v>57</v>
      </c>
      <c r="C59" s="14" t="s">
        <v>10</v>
      </c>
      <c r="D59" s="48">
        <f>412.21+134.48</f>
        <v>546.68999999999994</v>
      </c>
      <c r="E59" s="10" t="s">
        <v>14</v>
      </c>
    </row>
    <row r="60" spans="1:5" x14ac:dyDescent="0.25">
      <c r="A60" s="30" t="s">
        <v>218</v>
      </c>
      <c r="B60" s="13">
        <v>79044094484</v>
      </c>
      <c r="C60" s="14" t="s">
        <v>10</v>
      </c>
      <c r="D60" s="24"/>
      <c r="E60" s="10" t="s">
        <v>13</v>
      </c>
    </row>
    <row r="61" spans="1:5" x14ac:dyDescent="0.25">
      <c r="A61" s="30" t="s">
        <v>157</v>
      </c>
      <c r="B61" s="13">
        <v>27985234094</v>
      </c>
      <c r="C61" s="14" t="s">
        <v>10</v>
      </c>
      <c r="D61" s="24"/>
      <c r="E61" s="10" t="s">
        <v>66</v>
      </c>
    </row>
    <row r="62" spans="1:5" x14ac:dyDescent="0.25">
      <c r="A62" s="30" t="s">
        <v>270</v>
      </c>
      <c r="B62" s="13">
        <v>51223715781</v>
      </c>
      <c r="C62" s="14" t="s">
        <v>106</v>
      </c>
      <c r="D62" s="24"/>
      <c r="E62" s="10" t="s">
        <v>12</v>
      </c>
    </row>
    <row r="63" spans="1:5" x14ac:dyDescent="0.25">
      <c r="A63" s="45" t="s">
        <v>33</v>
      </c>
      <c r="B63" s="13">
        <v>63073332379</v>
      </c>
      <c r="C63" s="14" t="s">
        <v>10</v>
      </c>
      <c r="D63" s="36">
        <f>861+945.95</f>
        <v>1806.95</v>
      </c>
      <c r="E63" s="10" t="s">
        <v>19</v>
      </c>
    </row>
    <row r="64" spans="1:5" x14ac:dyDescent="0.25">
      <c r="A64" s="30" t="s">
        <v>174</v>
      </c>
      <c r="B64" s="13">
        <v>23950119865</v>
      </c>
      <c r="C64" s="14" t="s">
        <v>72</v>
      </c>
      <c r="D64" s="24"/>
      <c r="E64" s="10" t="s">
        <v>52</v>
      </c>
    </row>
    <row r="65" spans="1:5" x14ac:dyDescent="0.25">
      <c r="A65" s="30" t="s">
        <v>98</v>
      </c>
      <c r="B65" s="13">
        <v>17730557062</v>
      </c>
      <c r="C65" s="14" t="s">
        <v>10</v>
      </c>
      <c r="D65" s="24"/>
      <c r="E65" s="10" t="s">
        <v>12</v>
      </c>
    </row>
    <row r="66" spans="1:5" x14ac:dyDescent="0.25">
      <c r="A66" s="30" t="s">
        <v>45</v>
      </c>
      <c r="B66" s="13">
        <v>41317489366</v>
      </c>
      <c r="C66" s="14" t="s">
        <v>63</v>
      </c>
      <c r="D66" s="24"/>
      <c r="E66" s="10" t="s">
        <v>19</v>
      </c>
    </row>
    <row r="67" spans="1:5" x14ac:dyDescent="0.25">
      <c r="A67" s="45" t="s">
        <v>56</v>
      </c>
      <c r="B67" s="13">
        <v>87311810356</v>
      </c>
      <c r="C67" s="14" t="s">
        <v>11</v>
      </c>
      <c r="D67" s="36">
        <v>682.92</v>
      </c>
      <c r="E67" s="10" t="s">
        <v>13</v>
      </c>
    </row>
    <row r="68" spans="1:5" x14ac:dyDescent="0.25">
      <c r="A68" s="30" t="s">
        <v>56</v>
      </c>
      <c r="B68" s="13">
        <v>87311810357</v>
      </c>
      <c r="C68" s="14" t="s">
        <v>11</v>
      </c>
      <c r="D68" s="24"/>
      <c r="E68" s="10" t="s">
        <v>68</v>
      </c>
    </row>
    <row r="69" spans="1:5" x14ac:dyDescent="0.25">
      <c r="A69" s="30" t="s">
        <v>180</v>
      </c>
      <c r="B69" s="13"/>
      <c r="C69" s="14"/>
      <c r="D69" s="24"/>
      <c r="E69" s="10"/>
    </row>
    <row r="70" spans="1:5" x14ac:dyDescent="0.25">
      <c r="A70" s="45" t="s">
        <v>62</v>
      </c>
      <c r="B70" s="13">
        <v>68419124305</v>
      </c>
      <c r="C70" s="14" t="s">
        <v>10</v>
      </c>
      <c r="D70" s="36">
        <v>42.48</v>
      </c>
      <c r="E70" s="10" t="s">
        <v>18</v>
      </c>
    </row>
    <row r="71" spans="1:5" x14ac:dyDescent="0.25">
      <c r="A71" s="30" t="s">
        <v>242</v>
      </c>
      <c r="B71" s="13">
        <v>60192951611</v>
      </c>
      <c r="C71" s="14" t="s">
        <v>10</v>
      </c>
      <c r="D71" s="24"/>
      <c r="E71" s="10" t="s">
        <v>22</v>
      </c>
    </row>
    <row r="72" spans="1:5" ht="15.75" customHeight="1" x14ac:dyDescent="0.25">
      <c r="A72" s="30" t="s">
        <v>188</v>
      </c>
      <c r="B72" s="13">
        <v>90537984151</v>
      </c>
      <c r="C72" s="14" t="s">
        <v>10</v>
      </c>
      <c r="D72" s="24"/>
      <c r="E72" s="10" t="s">
        <v>66</v>
      </c>
    </row>
    <row r="73" spans="1:5" x14ac:dyDescent="0.25">
      <c r="A73" s="30" t="s">
        <v>293</v>
      </c>
      <c r="B73" s="13">
        <v>45535699512</v>
      </c>
      <c r="C73" s="14" t="s">
        <v>10</v>
      </c>
      <c r="D73" s="24">
        <v>270</v>
      </c>
      <c r="E73" s="10" t="s">
        <v>22</v>
      </c>
    </row>
    <row r="74" spans="1:5" x14ac:dyDescent="0.25">
      <c r="A74" s="30" t="s">
        <v>104</v>
      </c>
      <c r="B74" s="13">
        <v>26375458871</v>
      </c>
      <c r="C74" s="14" t="s">
        <v>106</v>
      </c>
      <c r="D74" s="24"/>
      <c r="E74" s="10" t="s">
        <v>66</v>
      </c>
    </row>
    <row r="75" spans="1:5" ht="30" x14ac:dyDescent="0.25">
      <c r="A75" s="30" t="s">
        <v>145</v>
      </c>
      <c r="B75" s="13">
        <v>75508100288</v>
      </c>
      <c r="C75" s="14" t="s">
        <v>10</v>
      </c>
      <c r="D75" s="24"/>
      <c r="E75" s="10" t="s">
        <v>22</v>
      </c>
    </row>
    <row r="76" spans="1:5" x14ac:dyDescent="0.25">
      <c r="A76" s="30" t="s">
        <v>58</v>
      </c>
      <c r="B76" s="13">
        <v>81793146560</v>
      </c>
      <c r="C76" s="14" t="s">
        <v>10</v>
      </c>
      <c r="D76" s="24"/>
      <c r="E76" s="10" t="s">
        <v>65</v>
      </c>
    </row>
    <row r="77" spans="1:5" ht="30" x14ac:dyDescent="0.25">
      <c r="A77" s="45" t="s">
        <v>161</v>
      </c>
      <c r="B77" s="13">
        <v>21705117910</v>
      </c>
      <c r="C77" s="14" t="s">
        <v>10</v>
      </c>
      <c r="D77" s="36">
        <v>120</v>
      </c>
      <c r="E77" s="10" t="s">
        <v>22</v>
      </c>
    </row>
    <row r="78" spans="1:5" ht="30.75" customHeight="1" x14ac:dyDescent="0.25">
      <c r="A78" s="30" t="s">
        <v>166</v>
      </c>
      <c r="B78" s="13">
        <v>89986866813</v>
      </c>
      <c r="C78" s="14" t="s">
        <v>10</v>
      </c>
      <c r="D78" s="24"/>
      <c r="E78" s="10" t="s">
        <v>66</v>
      </c>
    </row>
    <row r="79" spans="1:5" ht="20.25" customHeight="1" x14ac:dyDescent="0.25">
      <c r="A79" s="30" t="s">
        <v>191</v>
      </c>
      <c r="B79" s="13">
        <v>76963045568</v>
      </c>
      <c r="C79" s="14" t="s">
        <v>10</v>
      </c>
      <c r="D79" s="24"/>
      <c r="E79" s="10" t="s">
        <v>13</v>
      </c>
    </row>
    <row r="80" spans="1:5" ht="15.75" customHeight="1" x14ac:dyDescent="0.25">
      <c r="A80" s="30" t="s">
        <v>284</v>
      </c>
      <c r="B80" s="13">
        <v>90979617408</v>
      </c>
      <c r="C80" s="14" t="s">
        <v>10</v>
      </c>
      <c r="D80" s="24"/>
      <c r="E80" s="10" t="s">
        <v>82</v>
      </c>
    </row>
    <row r="81" spans="1:5" x14ac:dyDescent="0.25">
      <c r="A81" s="45" t="s">
        <v>288</v>
      </c>
      <c r="B81" s="13">
        <v>88357839718</v>
      </c>
      <c r="C81" s="14" t="s">
        <v>10</v>
      </c>
      <c r="D81" s="36">
        <v>90</v>
      </c>
      <c r="E81" s="10" t="s">
        <v>22</v>
      </c>
    </row>
    <row r="82" spans="1:5" x14ac:dyDescent="0.25">
      <c r="A82" s="30" t="s">
        <v>64</v>
      </c>
      <c r="B82" s="13">
        <v>27759560625</v>
      </c>
      <c r="C82" s="14" t="s">
        <v>10</v>
      </c>
      <c r="D82" s="24"/>
      <c r="E82" s="10" t="s">
        <v>19</v>
      </c>
    </row>
    <row r="83" spans="1:5" x14ac:dyDescent="0.25">
      <c r="A83" s="30" t="s">
        <v>267</v>
      </c>
      <c r="B83" s="13">
        <v>64308723629</v>
      </c>
      <c r="C83" s="14" t="s">
        <v>10</v>
      </c>
      <c r="D83" s="24"/>
      <c r="E83" s="10" t="s">
        <v>211</v>
      </c>
    </row>
    <row r="84" spans="1:5" x14ac:dyDescent="0.25">
      <c r="A84" s="30" t="s">
        <v>215</v>
      </c>
      <c r="B84" s="13">
        <v>21523879111</v>
      </c>
      <c r="C84" s="14" t="s">
        <v>10</v>
      </c>
      <c r="D84" s="24"/>
      <c r="E84" s="10" t="s">
        <v>82</v>
      </c>
    </row>
    <row r="85" spans="1:5" x14ac:dyDescent="0.25">
      <c r="A85" s="30" t="s">
        <v>215</v>
      </c>
      <c r="B85" s="13">
        <v>21523879111</v>
      </c>
      <c r="C85" s="14" t="s">
        <v>10</v>
      </c>
      <c r="D85" s="24"/>
      <c r="E85" s="10" t="s">
        <v>68</v>
      </c>
    </row>
    <row r="86" spans="1:5" x14ac:dyDescent="0.25">
      <c r="A86" s="30" t="s">
        <v>216</v>
      </c>
      <c r="B86" s="13"/>
      <c r="C86" s="14"/>
      <c r="D86" s="24"/>
      <c r="E86" s="10"/>
    </row>
    <row r="87" spans="1:5" x14ac:dyDescent="0.25">
      <c r="A87" s="30" t="s">
        <v>126</v>
      </c>
      <c r="B87" s="13">
        <v>59125377038</v>
      </c>
      <c r="C87" s="14" t="s">
        <v>10</v>
      </c>
      <c r="D87" s="24"/>
      <c r="E87" s="10" t="s">
        <v>108</v>
      </c>
    </row>
    <row r="88" spans="1:5" x14ac:dyDescent="0.25">
      <c r="A88" s="30" t="s">
        <v>210</v>
      </c>
      <c r="B88" s="13">
        <v>43150843424</v>
      </c>
      <c r="C88" s="14" t="s">
        <v>10</v>
      </c>
      <c r="D88" s="24"/>
      <c r="E88" s="10" t="s">
        <v>22</v>
      </c>
    </row>
    <row r="89" spans="1:5" ht="30" x14ac:dyDescent="0.25">
      <c r="A89" s="30" t="s">
        <v>246</v>
      </c>
      <c r="B89" s="13"/>
      <c r="C89" s="14" t="s">
        <v>247</v>
      </c>
      <c r="D89" s="24"/>
      <c r="E89" s="10" t="s">
        <v>66</v>
      </c>
    </row>
    <row r="90" spans="1:5" x14ac:dyDescent="0.25">
      <c r="A90" s="30" t="s">
        <v>99</v>
      </c>
      <c r="B90" s="13"/>
      <c r="C90" s="14" t="s">
        <v>105</v>
      </c>
      <c r="D90" s="24"/>
      <c r="E90" s="10" t="s">
        <v>66</v>
      </c>
    </row>
    <row r="91" spans="1:5" x14ac:dyDescent="0.25">
      <c r="A91" s="30" t="s">
        <v>250</v>
      </c>
      <c r="B91" s="13">
        <v>99520478773</v>
      </c>
      <c r="C91" s="14" t="s">
        <v>10</v>
      </c>
      <c r="D91" s="24"/>
      <c r="E91" s="10" t="s">
        <v>18</v>
      </c>
    </row>
    <row r="92" spans="1:5" x14ac:dyDescent="0.25">
      <c r="A92" s="30" t="s">
        <v>231</v>
      </c>
      <c r="B92" s="13" t="s">
        <v>232</v>
      </c>
      <c r="C92" s="14" t="s">
        <v>10</v>
      </c>
      <c r="D92" s="24"/>
      <c r="E92" s="10" t="s">
        <v>13</v>
      </c>
    </row>
    <row r="93" spans="1:5" x14ac:dyDescent="0.25">
      <c r="A93" s="30" t="s">
        <v>171</v>
      </c>
      <c r="B93" s="13"/>
      <c r="C93" s="14" t="s">
        <v>172</v>
      </c>
      <c r="D93" s="24"/>
      <c r="E93" s="10" t="s">
        <v>12</v>
      </c>
    </row>
    <row r="94" spans="1:5" x14ac:dyDescent="0.25">
      <c r="A94" s="30" t="s">
        <v>84</v>
      </c>
      <c r="B94" s="13">
        <v>47432874968</v>
      </c>
      <c r="C94" s="14" t="s">
        <v>10</v>
      </c>
      <c r="D94" s="24"/>
      <c r="E94" s="10" t="s">
        <v>20</v>
      </c>
    </row>
    <row r="95" spans="1:5" x14ac:dyDescent="0.25">
      <c r="A95" s="30" t="s">
        <v>258</v>
      </c>
      <c r="B95" s="13">
        <v>46377257342</v>
      </c>
      <c r="C95" s="14" t="s">
        <v>10</v>
      </c>
      <c r="D95" s="24"/>
      <c r="E95" s="10" t="s">
        <v>22</v>
      </c>
    </row>
    <row r="96" spans="1:5" x14ac:dyDescent="0.25">
      <c r="A96" s="30" t="s">
        <v>189</v>
      </c>
      <c r="B96" s="13">
        <v>86937855002</v>
      </c>
      <c r="C96" s="14" t="s">
        <v>10</v>
      </c>
      <c r="D96" s="24"/>
      <c r="E96" s="10" t="s">
        <v>22</v>
      </c>
    </row>
    <row r="97" spans="1:5" x14ac:dyDescent="0.25">
      <c r="A97" s="40" t="s">
        <v>301</v>
      </c>
      <c r="B97" s="46">
        <v>7818083813</v>
      </c>
      <c r="C97" s="14" t="s">
        <v>10</v>
      </c>
      <c r="D97" s="38">
        <v>1323.75</v>
      </c>
      <c r="E97" s="39" t="s">
        <v>68</v>
      </c>
    </row>
    <row r="98" spans="1:5" x14ac:dyDescent="0.25">
      <c r="A98" s="45" t="s">
        <v>43</v>
      </c>
      <c r="B98" s="13">
        <v>59143170280</v>
      </c>
      <c r="C98" s="14" t="s">
        <v>44</v>
      </c>
      <c r="D98" s="36">
        <v>275</v>
      </c>
      <c r="E98" s="10" t="s">
        <v>67</v>
      </c>
    </row>
    <row r="99" spans="1:5" x14ac:dyDescent="0.25">
      <c r="A99" s="45" t="s">
        <v>70</v>
      </c>
      <c r="B99" s="13">
        <v>62226620908</v>
      </c>
      <c r="C99" s="14" t="s">
        <v>10</v>
      </c>
      <c r="D99" s="36">
        <f>39.86+18.11</f>
        <v>57.97</v>
      </c>
      <c r="E99" s="39" t="s">
        <v>16</v>
      </c>
    </row>
    <row r="100" spans="1:5" x14ac:dyDescent="0.25">
      <c r="A100" s="30" t="s">
        <v>70</v>
      </c>
      <c r="B100" s="13">
        <v>62226620908</v>
      </c>
      <c r="C100" s="14" t="s">
        <v>10</v>
      </c>
      <c r="D100" s="24"/>
      <c r="E100" s="10" t="s">
        <v>68</v>
      </c>
    </row>
    <row r="101" spans="1:5" x14ac:dyDescent="0.25">
      <c r="A101" s="30" t="s">
        <v>70</v>
      </c>
      <c r="B101" s="13">
        <v>62226620908</v>
      </c>
      <c r="C101" s="14" t="s">
        <v>10</v>
      </c>
      <c r="D101" s="24"/>
      <c r="E101" s="10" t="s">
        <v>12</v>
      </c>
    </row>
    <row r="102" spans="1:5" x14ac:dyDescent="0.25">
      <c r="A102" s="30" t="s">
        <v>78</v>
      </c>
      <c r="B102" s="13"/>
      <c r="C102" s="14"/>
      <c r="D102" s="24"/>
      <c r="E102" s="10"/>
    </row>
    <row r="103" spans="1:5" x14ac:dyDescent="0.25">
      <c r="A103" s="30" t="s">
        <v>89</v>
      </c>
      <c r="B103" s="13">
        <v>84269705191</v>
      </c>
      <c r="C103" s="14" t="s">
        <v>10</v>
      </c>
      <c r="D103" s="24"/>
      <c r="E103" s="10" t="s">
        <v>68</v>
      </c>
    </row>
    <row r="104" spans="1:5" x14ac:dyDescent="0.25">
      <c r="A104" s="30" t="s">
        <v>292</v>
      </c>
      <c r="B104" s="13">
        <v>3429095529</v>
      </c>
      <c r="C104" s="14" t="s">
        <v>10</v>
      </c>
      <c r="D104" s="24"/>
      <c r="E104" s="10" t="s">
        <v>68</v>
      </c>
    </row>
    <row r="105" spans="1:5" x14ac:dyDescent="0.25">
      <c r="A105" s="30" t="s">
        <v>203</v>
      </c>
      <c r="B105" s="13">
        <v>56616753620</v>
      </c>
      <c r="C105" s="14" t="s">
        <v>163</v>
      </c>
      <c r="D105" s="24"/>
      <c r="E105" s="10" t="s">
        <v>82</v>
      </c>
    </row>
    <row r="106" spans="1:5" x14ac:dyDescent="0.25">
      <c r="A106" s="30" t="s">
        <v>203</v>
      </c>
      <c r="B106" s="13">
        <v>56616753620</v>
      </c>
      <c r="C106" s="14" t="s">
        <v>163</v>
      </c>
      <c r="D106" s="24"/>
      <c r="E106" s="10" t="s">
        <v>82</v>
      </c>
    </row>
    <row r="107" spans="1:5" x14ac:dyDescent="0.25">
      <c r="A107" s="30" t="s">
        <v>203</v>
      </c>
      <c r="B107" s="13">
        <v>56616753620</v>
      </c>
      <c r="C107" s="14" t="s">
        <v>163</v>
      </c>
      <c r="D107" s="24"/>
      <c r="E107" s="10" t="s">
        <v>20</v>
      </c>
    </row>
    <row r="108" spans="1:5" x14ac:dyDescent="0.25">
      <c r="A108" s="30" t="s">
        <v>205</v>
      </c>
      <c r="B108" s="13"/>
      <c r="C108" s="14"/>
      <c r="D108" s="24"/>
      <c r="E108" s="10"/>
    </row>
    <row r="109" spans="1:5" x14ac:dyDescent="0.25">
      <c r="A109" s="30" t="s">
        <v>91</v>
      </c>
      <c r="B109" s="13">
        <v>66089976432</v>
      </c>
      <c r="C109" s="14" t="s">
        <v>10</v>
      </c>
      <c r="D109" s="24"/>
      <c r="E109" s="10" t="s">
        <v>20</v>
      </c>
    </row>
    <row r="110" spans="1:5" ht="14.25" customHeight="1" x14ac:dyDescent="0.25">
      <c r="A110" s="30" t="s">
        <v>278</v>
      </c>
      <c r="B110" s="13">
        <v>81725888904</v>
      </c>
      <c r="C110" s="14" t="s">
        <v>279</v>
      </c>
      <c r="D110" s="24"/>
      <c r="E110" s="10" t="s">
        <v>68</v>
      </c>
    </row>
    <row r="111" spans="1:5" ht="30" x14ac:dyDescent="0.25">
      <c r="A111" s="30" t="s">
        <v>243</v>
      </c>
      <c r="B111" s="13"/>
      <c r="C111" s="14" t="s">
        <v>245</v>
      </c>
      <c r="D111" s="24"/>
      <c r="E111" s="10" t="s">
        <v>22</v>
      </c>
    </row>
    <row r="112" spans="1:5" x14ac:dyDescent="0.25">
      <c r="A112" s="30" t="s">
        <v>5</v>
      </c>
      <c r="B112" s="13">
        <v>50467974870</v>
      </c>
      <c r="C112" s="14" t="s">
        <v>11</v>
      </c>
      <c r="D112" s="24"/>
      <c r="E112" s="10" t="s">
        <v>12</v>
      </c>
    </row>
    <row r="113" spans="1:5" x14ac:dyDescent="0.25">
      <c r="A113" s="30" t="s">
        <v>236</v>
      </c>
      <c r="B113" s="13"/>
      <c r="C113" s="14" t="s">
        <v>237</v>
      </c>
      <c r="D113" s="24"/>
      <c r="E113" s="10" t="s">
        <v>22</v>
      </c>
    </row>
    <row r="114" spans="1:5" x14ac:dyDescent="0.25">
      <c r="A114" s="45" t="s">
        <v>35</v>
      </c>
      <c r="B114" s="13" t="s">
        <v>61</v>
      </c>
      <c r="C114" s="14" t="s">
        <v>10</v>
      </c>
      <c r="D114" s="36">
        <v>100</v>
      </c>
      <c r="E114" s="10" t="s">
        <v>15</v>
      </c>
    </row>
    <row r="115" spans="1:5" x14ac:dyDescent="0.25">
      <c r="A115" s="30" t="s">
        <v>234</v>
      </c>
      <c r="B115" s="13" t="s">
        <v>235</v>
      </c>
      <c r="C115" s="14" t="s">
        <v>10</v>
      </c>
      <c r="D115" s="24"/>
      <c r="E115" s="10" t="s">
        <v>208</v>
      </c>
    </row>
    <row r="116" spans="1:5" x14ac:dyDescent="0.25">
      <c r="A116" s="30" t="s">
        <v>152</v>
      </c>
      <c r="B116" s="13">
        <v>45001686598</v>
      </c>
      <c r="C116" s="14" t="s">
        <v>10</v>
      </c>
      <c r="D116" s="24"/>
      <c r="E116" s="10" t="s">
        <v>22</v>
      </c>
    </row>
    <row r="117" spans="1:5" x14ac:dyDescent="0.25">
      <c r="A117" s="30" t="s">
        <v>178</v>
      </c>
      <c r="B117" s="13">
        <v>32179081874</v>
      </c>
      <c r="C117" s="14" t="s">
        <v>10</v>
      </c>
      <c r="D117" s="24"/>
      <c r="E117" s="10" t="s">
        <v>15</v>
      </c>
    </row>
    <row r="118" spans="1:5" x14ac:dyDescent="0.25">
      <c r="A118" s="45" t="s">
        <v>241</v>
      </c>
      <c r="B118" s="46">
        <v>85106651596</v>
      </c>
      <c r="C118" s="47" t="s">
        <v>10</v>
      </c>
      <c r="D118" s="36">
        <f>377.14+204.72</f>
        <v>581.86</v>
      </c>
      <c r="E118" s="39" t="s">
        <v>19</v>
      </c>
    </row>
    <row r="119" spans="1:5" x14ac:dyDescent="0.25">
      <c r="A119" s="30" t="s">
        <v>38</v>
      </c>
      <c r="B119" s="13">
        <v>26240899420</v>
      </c>
      <c r="C119" s="14" t="s">
        <v>10</v>
      </c>
      <c r="D119" s="24"/>
      <c r="E119" s="10" t="s">
        <v>67</v>
      </c>
    </row>
    <row r="120" spans="1:5" x14ac:dyDescent="0.25">
      <c r="A120" s="45" t="s">
        <v>38</v>
      </c>
      <c r="B120" s="13">
        <v>26240899420</v>
      </c>
      <c r="C120" s="14" t="s">
        <v>10</v>
      </c>
      <c r="D120" s="36">
        <v>162.5</v>
      </c>
      <c r="E120" s="10" t="s">
        <v>68</v>
      </c>
    </row>
    <row r="121" spans="1:5" ht="12.75" customHeight="1" x14ac:dyDescent="0.25">
      <c r="A121" s="45" t="s">
        <v>201</v>
      </c>
      <c r="B121" s="13"/>
      <c r="C121" s="14"/>
      <c r="D121" s="36">
        <f>D120</f>
        <v>162.5</v>
      </c>
      <c r="E121" s="10"/>
    </row>
    <row r="122" spans="1:5" x14ac:dyDescent="0.25">
      <c r="A122" s="30" t="s">
        <v>118</v>
      </c>
      <c r="B122" s="13">
        <v>78796880101</v>
      </c>
      <c r="C122" s="14" t="s">
        <v>119</v>
      </c>
      <c r="D122" s="24"/>
      <c r="E122" s="10" t="s">
        <v>52</v>
      </c>
    </row>
    <row r="123" spans="1:5" x14ac:dyDescent="0.25">
      <c r="A123" s="40" t="s">
        <v>300</v>
      </c>
      <c r="B123" s="41">
        <v>53656152979</v>
      </c>
      <c r="C123" s="47" t="s">
        <v>10</v>
      </c>
      <c r="D123" s="38">
        <v>82.4</v>
      </c>
      <c r="E123" s="39" t="s">
        <v>16</v>
      </c>
    </row>
    <row r="124" spans="1:5" x14ac:dyDescent="0.25">
      <c r="A124" s="30" t="s">
        <v>275</v>
      </c>
      <c r="B124" s="13">
        <v>13651947568</v>
      </c>
      <c r="C124" s="14" t="s">
        <v>10</v>
      </c>
      <c r="D124" s="24"/>
      <c r="E124" s="10" t="s">
        <v>26</v>
      </c>
    </row>
    <row r="125" spans="1:5" ht="0.75" customHeight="1" x14ac:dyDescent="0.25">
      <c r="A125" s="30" t="s">
        <v>114</v>
      </c>
      <c r="B125" s="13">
        <v>64536314217</v>
      </c>
      <c r="C125" s="14" t="s">
        <v>115</v>
      </c>
      <c r="D125" s="24"/>
      <c r="E125" s="10" t="s">
        <v>15</v>
      </c>
    </row>
    <row r="126" spans="1:5" x14ac:dyDescent="0.25">
      <c r="A126" s="30" t="s">
        <v>94</v>
      </c>
      <c r="B126" s="13">
        <v>70108447975</v>
      </c>
      <c r="C126" s="14" t="s">
        <v>95</v>
      </c>
      <c r="D126" s="24">
        <f>330.4+3756.84</f>
        <v>4087.2400000000002</v>
      </c>
      <c r="E126" s="10" t="s">
        <v>12</v>
      </c>
    </row>
    <row r="127" spans="1:5" x14ac:dyDescent="0.25">
      <c r="A127" s="30" t="s">
        <v>94</v>
      </c>
      <c r="B127" s="13">
        <v>70108447975</v>
      </c>
      <c r="C127" s="14" t="s">
        <v>95</v>
      </c>
      <c r="D127" s="24"/>
      <c r="E127" s="10" t="s">
        <v>22</v>
      </c>
    </row>
    <row r="128" spans="1:5" ht="19.5" customHeight="1" x14ac:dyDescent="0.25">
      <c r="A128" s="45" t="s">
        <v>103</v>
      </c>
      <c r="B128" s="13"/>
      <c r="C128" s="14"/>
      <c r="D128" s="36">
        <f>D126+D127</f>
        <v>4087.2400000000002</v>
      </c>
      <c r="E128" s="10"/>
    </row>
    <row r="129" spans="1:5" x14ac:dyDescent="0.25">
      <c r="A129" s="45" t="s">
        <v>74</v>
      </c>
      <c r="B129" s="13">
        <v>64546066176</v>
      </c>
      <c r="C129" s="14" t="s">
        <v>10</v>
      </c>
      <c r="D129" s="36">
        <f>86.63+125.49+48.38</f>
        <v>260.5</v>
      </c>
      <c r="E129" s="10" t="s">
        <v>12</v>
      </c>
    </row>
    <row r="130" spans="1:5" x14ac:dyDescent="0.25">
      <c r="A130" s="30" t="s">
        <v>74</v>
      </c>
      <c r="B130" s="13">
        <v>64546066177</v>
      </c>
      <c r="C130" s="14" t="s">
        <v>10</v>
      </c>
      <c r="D130" s="24"/>
      <c r="E130" s="10" t="s">
        <v>65</v>
      </c>
    </row>
    <row r="131" spans="1:5" ht="16.5" customHeight="1" x14ac:dyDescent="0.25">
      <c r="A131" s="30" t="s">
        <v>238</v>
      </c>
      <c r="B131" s="13"/>
      <c r="C131" s="14"/>
      <c r="D131" s="24"/>
      <c r="E131" s="10"/>
    </row>
    <row r="132" spans="1:5" ht="30" x14ac:dyDescent="0.25">
      <c r="A132" s="30" t="s">
        <v>185</v>
      </c>
      <c r="B132" s="13"/>
      <c r="C132" s="14" t="s">
        <v>105</v>
      </c>
      <c r="D132" s="24"/>
      <c r="E132" s="10" t="s">
        <v>22</v>
      </c>
    </row>
    <row r="133" spans="1:5" ht="14.25" customHeight="1" x14ac:dyDescent="0.25">
      <c r="A133" s="30" t="s">
        <v>159</v>
      </c>
      <c r="B133" s="13">
        <v>33392005961</v>
      </c>
      <c r="C133" s="14" t="s">
        <v>10</v>
      </c>
      <c r="D133" s="24"/>
      <c r="E133" s="10" t="s">
        <v>14</v>
      </c>
    </row>
    <row r="134" spans="1:5" x14ac:dyDescent="0.25">
      <c r="A134" s="30" t="s">
        <v>155</v>
      </c>
      <c r="B134" s="13" t="s">
        <v>154</v>
      </c>
      <c r="C134" s="14" t="s">
        <v>10</v>
      </c>
      <c r="D134" s="24"/>
      <c r="E134" s="10" t="s">
        <v>68</v>
      </c>
    </row>
    <row r="135" spans="1:5" x14ac:dyDescent="0.25">
      <c r="A135" s="30" t="s">
        <v>73</v>
      </c>
      <c r="B135" s="13" t="s">
        <v>83</v>
      </c>
      <c r="C135" s="14" t="s">
        <v>10</v>
      </c>
      <c r="D135" s="24"/>
      <c r="E135" s="10" t="s">
        <v>12</v>
      </c>
    </row>
    <row r="136" spans="1:5" ht="30" x14ac:dyDescent="0.25">
      <c r="A136" s="30" t="s">
        <v>228</v>
      </c>
      <c r="B136" s="13">
        <v>65986891408</v>
      </c>
      <c r="C136" s="14" t="s">
        <v>10</v>
      </c>
      <c r="D136" s="24"/>
      <c r="E136" s="10" t="s">
        <v>26</v>
      </c>
    </row>
    <row r="137" spans="1:5" x14ac:dyDescent="0.25">
      <c r="A137" s="30" t="s">
        <v>186</v>
      </c>
      <c r="B137" s="13">
        <v>10077695689</v>
      </c>
      <c r="C137" s="14" t="s">
        <v>10</v>
      </c>
      <c r="D137" s="24"/>
      <c r="E137" s="10" t="s">
        <v>211</v>
      </c>
    </row>
    <row r="138" spans="1:5" x14ac:dyDescent="0.25">
      <c r="A138" s="30" t="s">
        <v>86</v>
      </c>
      <c r="B138" s="13" t="s">
        <v>87</v>
      </c>
      <c r="C138" s="14" t="s">
        <v>10</v>
      </c>
      <c r="D138" s="24"/>
      <c r="E138" s="10" t="s">
        <v>68</v>
      </c>
    </row>
    <row r="139" spans="1:5" x14ac:dyDescent="0.25">
      <c r="A139" s="30" t="s">
        <v>285</v>
      </c>
      <c r="B139" s="13">
        <v>78759188952</v>
      </c>
      <c r="C139" s="14" t="s">
        <v>286</v>
      </c>
      <c r="D139" s="24">
        <v>158.80000000000001</v>
      </c>
      <c r="E139" s="10" t="s">
        <v>52</v>
      </c>
    </row>
    <row r="140" spans="1:5" x14ac:dyDescent="0.25">
      <c r="A140" s="30" t="s">
        <v>255</v>
      </c>
      <c r="B140" s="13" t="s">
        <v>256</v>
      </c>
      <c r="C140" s="14" t="s">
        <v>257</v>
      </c>
      <c r="D140" s="24">
        <v>18.399999999999999</v>
      </c>
      <c r="E140" s="10" t="s">
        <v>66</v>
      </c>
    </row>
    <row r="141" spans="1:5" x14ac:dyDescent="0.25">
      <c r="A141" s="30" t="s">
        <v>212</v>
      </c>
      <c r="B141" s="13"/>
      <c r="C141" s="14"/>
      <c r="D141" s="24"/>
      <c r="E141" s="10" t="s">
        <v>12</v>
      </c>
    </row>
    <row r="142" spans="1:5" x14ac:dyDescent="0.25">
      <c r="A142" s="30" t="s">
        <v>253</v>
      </c>
      <c r="B142" s="13">
        <v>28495895537</v>
      </c>
      <c r="C142" s="14" t="s">
        <v>10</v>
      </c>
      <c r="D142" s="24"/>
      <c r="E142" s="10" t="s">
        <v>52</v>
      </c>
    </row>
    <row r="143" spans="1:5" x14ac:dyDescent="0.25">
      <c r="A143" s="45" t="s">
        <v>42</v>
      </c>
      <c r="B143" s="13">
        <v>95517402410</v>
      </c>
      <c r="C143" s="14" t="s">
        <v>10</v>
      </c>
      <c r="D143" s="36">
        <v>2906.25</v>
      </c>
      <c r="E143" s="10" t="s">
        <v>68</v>
      </c>
    </row>
    <row r="144" spans="1:5" x14ac:dyDescent="0.25">
      <c r="A144" s="45" t="s">
        <v>47</v>
      </c>
      <c r="B144" s="46">
        <v>14776088720</v>
      </c>
      <c r="C144" s="47" t="s">
        <v>10</v>
      </c>
      <c r="D144" s="36">
        <v>45.63</v>
      </c>
      <c r="E144" s="39" t="s">
        <v>181</v>
      </c>
    </row>
    <row r="145" spans="1:7" x14ac:dyDescent="0.25">
      <c r="A145" s="30" t="s">
        <v>47</v>
      </c>
      <c r="B145" s="13">
        <v>14776088720</v>
      </c>
      <c r="C145" s="14" t="s">
        <v>10</v>
      </c>
      <c r="D145" s="24">
        <v>0</v>
      </c>
      <c r="E145" s="10" t="s">
        <v>233</v>
      </c>
    </row>
    <row r="146" spans="1:7" x14ac:dyDescent="0.25">
      <c r="A146" s="45" t="s">
        <v>227</v>
      </c>
      <c r="B146" s="46"/>
      <c r="C146" s="47"/>
      <c r="D146" s="36">
        <f>D144+D145</f>
        <v>45.63</v>
      </c>
      <c r="E146" s="10"/>
    </row>
    <row r="147" spans="1:7" x14ac:dyDescent="0.25">
      <c r="A147" s="30" t="s">
        <v>162</v>
      </c>
      <c r="B147" s="13">
        <v>60644129780</v>
      </c>
      <c r="C147" s="14" t="s">
        <v>163</v>
      </c>
      <c r="D147" s="24"/>
      <c r="E147" s="10" t="s">
        <v>15</v>
      </c>
    </row>
    <row r="148" spans="1:7" x14ac:dyDescent="0.25">
      <c r="A148" s="30" t="s">
        <v>55</v>
      </c>
      <c r="B148" s="13" t="s">
        <v>69</v>
      </c>
      <c r="C148" s="14" t="s">
        <v>10</v>
      </c>
      <c r="D148" s="24"/>
      <c r="E148" s="10" t="s">
        <v>12</v>
      </c>
    </row>
    <row r="149" spans="1:7" x14ac:dyDescent="0.25">
      <c r="A149" s="30" t="s">
        <v>55</v>
      </c>
      <c r="B149" s="13" t="s">
        <v>69</v>
      </c>
      <c r="C149" s="14" t="s">
        <v>10</v>
      </c>
      <c r="D149" s="24"/>
      <c r="E149" s="10" t="s">
        <v>16</v>
      </c>
    </row>
    <row r="150" spans="1:7" x14ac:dyDescent="0.25">
      <c r="A150" s="30" t="s">
        <v>110</v>
      </c>
      <c r="B150" s="13"/>
      <c r="C150" s="14"/>
      <c r="D150" s="24"/>
      <c r="E150" s="10"/>
    </row>
    <row r="151" spans="1:7" ht="30" x14ac:dyDescent="0.25">
      <c r="A151" s="30" t="s">
        <v>229</v>
      </c>
      <c r="B151" s="13" t="s">
        <v>290</v>
      </c>
      <c r="C151" s="14" t="s">
        <v>230</v>
      </c>
      <c r="D151" s="24"/>
      <c r="E151" s="10" t="s">
        <v>233</v>
      </c>
    </row>
    <row r="152" spans="1:7" x14ac:dyDescent="0.25">
      <c r="A152" s="30" t="s">
        <v>264</v>
      </c>
      <c r="B152" s="13">
        <v>67414818090</v>
      </c>
      <c r="C152" s="14" t="s">
        <v>10</v>
      </c>
      <c r="D152" s="24"/>
      <c r="E152" s="10" t="s">
        <v>22</v>
      </c>
    </row>
    <row r="153" spans="1:7" x14ac:dyDescent="0.25">
      <c r="A153" s="30" t="s">
        <v>79</v>
      </c>
      <c r="B153" s="13">
        <v>25170721692</v>
      </c>
      <c r="C153" s="14" t="s">
        <v>10</v>
      </c>
      <c r="D153" s="24"/>
      <c r="E153" s="10" t="s">
        <v>68</v>
      </c>
    </row>
    <row r="154" spans="1:7" x14ac:dyDescent="0.25">
      <c r="A154" s="30" t="s">
        <v>273</v>
      </c>
      <c r="B154" s="13">
        <v>3796422722</v>
      </c>
      <c r="C154" s="14" t="s">
        <v>10</v>
      </c>
      <c r="D154" s="24">
        <v>300</v>
      </c>
      <c r="E154" s="10" t="s">
        <v>22</v>
      </c>
    </row>
    <row r="155" spans="1:7" ht="17.25" customHeight="1" x14ac:dyDescent="0.25">
      <c r="A155" s="45" t="s">
        <v>34</v>
      </c>
      <c r="B155" s="13">
        <v>26751300953</v>
      </c>
      <c r="C155" s="14" t="s">
        <v>10</v>
      </c>
      <c r="D155" s="36">
        <f>962.5+1007.8</f>
        <v>1970.3</v>
      </c>
      <c r="E155" s="10" t="s">
        <v>15</v>
      </c>
      <c r="G155" s="25"/>
    </row>
    <row r="156" spans="1:7" x14ac:dyDescent="0.25">
      <c r="A156" s="30" t="s">
        <v>34</v>
      </c>
      <c r="B156" s="13">
        <v>26751300953</v>
      </c>
      <c r="C156" s="14" t="s">
        <v>10</v>
      </c>
      <c r="D156" s="37"/>
      <c r="E156" s="10" t="s">
        <v>197</v>
      </c>
    </row>
    <row r="157" spans="1:7" x14ac:dyDescent="0.25">
      <c r="A157" s="30" t="s">
        <v>34</v>
      </c>
      <c r="B157" s="13">
        <v>26751300954</v>
      </c>
      <c r="C157" s="14" t="s">
        <v>10</v>
      </c>
      <c r="D157" s="24"/>
      <c r="E157" s="10" t="s">
        <v>225</v>
      </c>
    </row>
    <row r="158" spans="1:7" ht="17.25" customHeight="1" x14ac:dyDescent="0.25">
      <c r="A158" s="30" t="s">
        <v>34</v>
      </c>
      <c r="B158" s="13">
        <v>26751300953</v>
      </c>
      <c r="C158" s="14" t="s">
        <v>10</v>
      </c>
      <c r="D158" s="24"/>
      <c r="E158" s="10" t="s">
        <v>82</v>
      </c>
    </row>
    <row r="159" spans="1:7" x14ac:dyDescent="0.25">
      <c r="A159" s="45" t="s">
        <v>34</v>
      </c>
      <c r="B159" s="13">
        <v>26751300953</v>
      </c>
      <c r="C159" s="14" t="s">
        <v>10</v>
      </c>
      <c r="D159" s="36">
        <v>327.24</v>
      </c>
      <c r="E159" s="10" t="s">
        <v>12</v>
      </c>
    </row>
    <row r="160" spans="1:7" x14ac:dyDescent="0.25">
      <c r="A160" s="45" t="s">
        <v>37</v>
      </c>
      <c r="B160" s="46">
        <v>26751300953</v>
      </c>
      <c r="C160" s="47" t="s">
        <v>10</v>
      </c>
      <c r="D160" s="36">
        <f>D155+D159</f>
        <v>2297.54</v>
      </c>
      <c r="E160" s="10"/>
    </row>
    <row r="161" spans="1:5" x14ac:dyDescent="0.25">
      <c r="A161" s="30" t="s">
        <v>32</v>
      </c>
      <c r="B161" s="13">
        <v>20023871072</v>
      </c>
      <c r="C161" s="14" t="s">
        <v>10</v>
      </c>
      <c r="D161" s="24"/>
      <c r="E161" s="10" t="s">
        <v>26</v>
      </c>
    </row>
    <row r="162" spans="1:5" x14ac:dyDescent="0.25">
      <c r="A162" s="30" t="s">
        <v>254</v>
      </c>
      <c r="B162" s="13">
        <v>18432368449</v>
      </c>
      <c r="C162" s="14" t="s">
        <v>10</v>
      </c>
      <c r="D162" s="24"/>
      <c r="E162" s="10" t="s">
        <v>12</v>
      </c>
    </row>
    <row r="163" spans="1:5" x14ac:dyDescent="0.25">
      <c r="A163" s="30" t="s">
        <v>111</v>
      </c>
      <c r="B163" s="13">
        <v>29261251282</v>
      </c>
      <c r="C163" s="14" t="s">
        <v>10</v>
      </c>
      <c r="D163" s="24"/>
      <c r="E163" s="10" t="s">
        <v>16</v>
      </c>
    </row>
    <row r="164" spans="1:5" x14ac:dyDescent="0.25">
      <c r="A164" s="30" t="s">
        <v>138</v>
      </c>
      <c r="B164" s="13">
        <v>25128646075</v>
      </c>
      <c r="C164" s="14" t="s">
        <v>139</v>
      </c>
      <c r="D164" s="24"/>
      <c r="E164" s="10" t="s">
        <v>52</v>
      </c>
    </row>
    <row r="165" spans="1:5" x14ac:dyDescent="0.25">
      <c r="A165" s="45" t="s">
        <v>144</v>
      </c>
      <c r="B165" s="13">
        <v>89811416156</v>
      </c>
      <c r="C165" s="14" t="s">
        <v>10</v>
      </c>
      <c r="D165" s="36">
        <v>327.7</v>
      </c>
      <c r="E165" s="10" t="s">
        <v>12</v>
      </c>
    </row>
    <row r="166" spans="1:5" x14ac:dyDescent="0.25">
      <c r="A166" s="30" t="s">
        <v>192</v>
      </c>
      <c r="B166" s="13">
        <v>63558063520</v>
      </c>
      <c r="C166" s="14" t="s">
        <v>63</v>
      </c>
      <c r="D166" s="24"/>
      <c r="E166" s="10" t="s">
        <v>22</v>
      </c>
    </row>
    <row r="167" spans="1:5" x14ac:dyDescent="0.25">
      <c r="A167" s="30" t="s">
        <v>184</v>
      </c>
      <c r="B167" s="13">
        <v>17969163108</v>
      </c>
      <c r="C167" s="14" t="s">
        <v>10</v>
      </c>
      <c r="D167" s="24"/>
      <c r="E167" s="10" t="s">
        <v>68</v>
      </c>
    </row>
    <row r="168" spans="1:5" x14ac:dyDescent="0.25">
      <c r="A168" s="30" t="s">
        <v>196</v>
      </c>
      <c r="B168" s="13">
        <v>58187673244</v>
      </c>
      <c r="C168" s="14" t="s">
        <v>10</v>
      </c>
      <c r="D168" s="24"/>
      <c r="E168" s="10" t="s">
        <v>22</v>
      </c>
    </row>
    <row r="169" spans="1:5" x14ac:dyDescent="0.25">
      <c r="A169" s="30" t="s">
        <v>96</v>
      </c>
      <c r="B169" s="13">
        <v>95760814527</v>
      </c>
      <c r="C169" s="14" t="s">
        <v>10</v>
      </c>
      <c r="D169" s="24"/>
      <c r="E169" s="10" t="s">
        <v>22</v>
      </c>
    </row>
    <row r="170" spans="1:5" x14ac:dyDescent="0.25">
      <c r="A170" s="30" t="s">
        <v>217</v>
      </c>
      <c r="B170" s="13">
        <v>15092830919</v>
      </c>
      <c r="C170" s="14" t="s">
        <v>10</v>
      </c>
      <c r="D170" s="24"/>
      <c r="E170" s="10" t="s">
        <v>16</v>
      </c>
    </row>
    <row r="171" spans="1:5" x14ac:dyDescent="0.25">
      <c r="A171" s="30" t="s">
        <v>54</v>
      </c>
      <c r="B171" s="13">
        <v>46108893754</v>
      </c>
      <c r="C171" s="14" t="s">
        <v>10</v>
      </c>
      <c r="D171" s="24"/>
      <c r="E171" s="10" t="s">
        <v>24</v>
      </c>
    </row>
    <row r="172" spans="1:5" x14ac:dyDescent="0.25">
      <c r="A172" s="30" t="s">
        <v>209</v>
      </c>
      <c r="B172" s="13">
        <v>66215205786</v>
      </c>
      <c r="C172" s="14" t="s">
        <v>10</v>
      </c>
      <c r="D172" s="24"/>
      <c r="E172" s="10" t="s">
        <v>68</v>
      </c>
    </row>
    <row r="173" spans="1:5" x14ac:dyDescent="0.25">
      <c r="A173" s="30" t="s">
        <v>160</v>
      </c>
      <c r="B173" s="13">
        <v>39672837472</v>
      </c>
      <c r="C173" s="14" t="s">
        <v>10</v>
      </c>
      <c r="D173" s="24"/>
      <c r="E173" s="10" t="s">
        <v>22</v>
      </c>
    </row>
    <row r="174" spans="1:5" x14ac:dyDescent="0.25">
      <c r="A174" s="30" t="s">
        <v>148</v>
      </c>
      <c r="B174" s="13">
        <v>31315738660</v>
      </c>
      <c r="C174" s="14" t="s">
        <v>10</v>
      </c>
      <c r="D174" s="24"/>
      <c r="E174" s="10" t="s">
        <v>15</v>
      </c>
    </row>
    <row r="175" spans="1:5" x14ac:dyDescent="0.25">
      <c r="A175" s="30" t="s">
        <v>283</v>
      </c>
      <c r="B175" s="13">
        <v>57484725826</v>
      </c>
      <c r="C175" s="14" t="s">
        <v>10</v>
      </c>
      <c r="D175" s="24"/>
      <c r="E175" s="10" t="s">
        <v>26</v>
      </c>
    </row>
    <row r="176" spans="1:5" x14ac:dyDescent="0.25">
      <c r="A176" s="30" t="s">
        <v>90</v>
      </c>
      <c r="B176" s="13">
        <v>88227857014</v>
      </c>
      <c r="C176" s="14" t="s">
        <v>92</v>
      </c>
      <c r="D176" s="24"/>
      <c r="E176" s="10" t="s">
        <v>15</v>
      </c>
    </row>
    <row r="177" spans="1:5" x14ac:dyDescent="0.25">
      <c r="A177" s="45" t="s">
        <v>80</v>
      </c>
      <c r="B177" s="13">
        <v>22597784145</v>
      </c>
      <c r="C177" s="14" t="s">
        <v>10</v>
      </c>
      <c r="D177" s="36">
        <f>50.31</f>
        <v>50.31</v>
      </c>
      <c r="E177" s="10" t="s">
        <v>26</v>
      </c>
    </row>
    <row r="178" spans="1:5" x14ac:dyDescent="0.25">
      <c r="A178" s="30" t="s">
        <v>167</v>
      </c>
      <c r="B178" s="13">
        <v>47659582130</v>
      </c>
      <c r="C178" s="14" t="s">
        <v>10</v>
      </c>
      <c r="D178" s="24"/>
      <c r="E178" s="10" t="s">
        <v>68</v>
      </c>
    </row>
    <row r="179" spans="1:5" x14ac:dyDescent="0.25">
      <c r="A179" s="30" t="s">
        <v>168</v>
      </c>
      <c r="B179" s="13">
        <v>34006712538</v>
      </c>
      <c r="C179" s="14" t="s">
        <v>10</v>
      </c>
      <c r="D179" s="24"/>
      <c r="E179" s="10" t="s">
        <v>22</v>
      </c>
    </row>
    <row r="180" spans="1:5" x14ac:dyDescent="0.25">
      <c r="A180" s="30" t="s">
        <v>287</v>
      </c>
      <c r="B180" s="13">
        <v>43546843724</v>
      </c>
      <c r="C180" s="14" t="s">
        <v>10</v>
      </c>
      <c r="D180" s="24"/>
      <c r="E180" s="10" t="s">
        <v>16</v>
      </c>
    </row>
    <row r="181" spans="1:5" x14ac:dyDescent="0.25">
      <c r="A181" s="30" t="s">
        <v>93</v>
      </c>
      <c r="B181" s="13">
        <v>99944170669</v>
      </c>
      <c r="C181" s="14" t="s">
        <v>10</v>
      </c>
      <c r="D181" s="24"/>
      <c r="E181" s="10" t="s">
        <v>22</v>
      </c>
    </row>
    <row r="182" spans="1:5" x14ac:dyDescent="0.25">
      <c r="A182" s="30" t="s">
        <v>200</v>
      </c>
      <c r="B182" s="13">
        <v>16303289594</v>
      </c>
      <c r="C182" s="14" t="s">
        <v>10</v>
      </c>
      <c r="D182" s="24"/>
      <c r="E182" s="10" t="s">
        <v>68</v>
      </c>
    </row>
    <row r="183" spans="1:5" x14ac:dyDescent="0.25">
      <c r="A183" s="45" t="s">
        <v>41</v>
      </c>
      <c r="B183" s="13">
        <v>70133616033</v>
      </c>
      <c r="C183" s="13" t="s">
        <v>10</v>
      </c>
      <c r="D183" s="38">
        <f>236.64+211.36</f>
        <v>448</v>
      </c>
      <c r="E183" s="10" t="s">
        <v>13</v>
      </c>
    </row>
    <row r="184" spans="1:5" x14ac:dyDescent="0.25">
      <c r="A184" s="30" t="s">
        <v>41</v>
      </c>
      <c r="B184" s="13">
        <v>70133616033</v>
      </c>
      <c r="C184" s="13" t="s">
        <v>10</v>
      </c>
      <c r="D184" s="24"/>
      <c r="E184" s="10" t="s">
        <v>263</v>
      </c>
    </row>
    <row r="185" spans="1:5" x14ac:dyDescent="0.25">
      <c r="A185" s="45" t="s">
        <v>259</v>
      </c>
      <c r="B185" s="46"/>
      <c r="C185" s="47"/>
      <c r="D185" s="36">
        <f>D184+D183</f>
        <v>448</v>
      </c>
      <c r="E185" s="39"/>
    </row>
    <row r="186" spans="1:5" x14ac:dyDescent="0.25">
      <c r="A186" s="30" t="s">
        <v>112</v>
      </c>
      <c r="B186" s="13"/>
      <c r="C186" s="14" t="s">
        <v>10</v>
      </c>
      <c r="D186" s="24"/>
      <c r="E186" s="10"/>
    </row>
    <row r="187" spans="1:5" x14ac:dyDescent="0.25">
      <c r="A187" s="30" t="s">
        <v>88</v>
      </c>
      <c r="B187" s="13">
        <v>88526453580</v>
      </c>
      <c r="C187" s="14" t="s">
        <v>10</v>
      </c>
      <c r="D187" s="24"/>
      <c r="E187" s="10" t="s">
        <v>13</v>
      </c>
    </row>
    <row r="188" spans="1:5" x14ac:dyDescent="0.25">
      <c r="A188" s="30" t="s">
        <v>187</v>
      </c>
      <c r="B188" s="13" t="s">
        <v>190</v>
      </c>
      <c r="C188" s="14" t="s">
        <v>10</v>
      </c>
      <c r="D188" s="24"/>
      <c r="E188" s="10" t="s">
        <v>22</v>
      </c>
    </row>
    <row r="189" spans="1:5" ht="14.25" customHeight="1" x14ac:dyDescent="0.25">
      <c r="A189" s="45" t="s">
        <v>151</v>
      </c>
      <c r="B189" s="13">
        <v>32787730056</v>
      </c>
      <c r="C189" s="14" t="s">
        <v>10</v>
      </c>
      <c r="D189" s="36">
        <v>137.80000000000001</v>
      </c>
      <c r="E189" s="10" t="s">
        <v>66</v>
      </c>
    </row>
    <row r="190" spans="1:5" x14ac:dyDescent="0.25">
      <c r="A190" s="30" t="s">
        <v>151</v>
      </c>
      <c r="B190" s="13">
        <v>32787730056</v>
      </c>
      <c r="C190" s="14" t="s">
        <v>10</v>
      </c>
      <c r="D190" s="24"/>
      <c r="E190" s="10" t="s">
        <v>12</v>
      </c>
    </row>
    <row r="191" spans="1:5" ht="30" x14ac:dyDescent="0.25">
      <c r="A191" s="45" t="s">
        <v>59</v>
      </c>
      <c r="B191" s="13">
        <v>32787730057</v>
      </c>
      <c r="C191" s="14" t="s">
        <v>10</v>
      </c>
      <c r="D191" s="36">
        <f>390</f>
        <v>390</v>
      </c>
      <c r="E191" s="10" t="s">
        <v>22</v>
      </c>
    </row>
    <row r="192" spans="1:5" ht="30" x14ac:dyDescent="0.25">
      <c r="A192" s="45" t="s">
        <v>97</v>
      </c>
      <c r="B192" s="46"/>
      <c r="C192" s="47"/>
      <c r="D192" s="36">
        <f>D191+D189</f>
        <v>527.79999999999995</v>
      </c>
      <c r="E192" s="39"/>
    </row>
    <row r="193" spans="1:5" x14ac:dyDescent="0.25">
      <c r="A193" s="30" t="s">
        <v>173</v>
      </c>
      <c r="B193" s="13" t="s">
        <v>175</v>
      </c>
      <c r="C193" s="14" t="s">
        <v>10</v>
      </c>
      <c r="D193" s="24"/>
      <c r="E193" s="10" t="s">
        <v>22</v>
      </c>
    </row>
    <row r="194" spans="1:5" ht="30" x14ac:dyDescent="0.25">
      <c r="A194" s="30" t="s">
        <v>116</v>
      </c>
      <c r="B194" s="13" t="s">
        <v>120</v>
      </c>
      <c r="C194" s="14" t="s">
        <v>117</v>
      </c>
      <c r="D194" s="24"/>
      <c r="E194" s="10" t="s">
        <v>22</v>
      </c>
    </row>
    <row r="195" spans="1:5" x14ac:dyDescent="0.25">
      <c r="A195" s="45" t="s">
        <v>76</v>
      </c>
      <c r="B195" s="13">
        <v>92985184144</v>
      </c>
      <c r="C195" s="14" t="s">
        <v>10</v>
      </c>
      <c r="D195" s="36">
        <v>96</v>
      </c>
      <c r="E195" s="10" t="s">
        <v>22</v>
      </c>
    </row>
    <row r="196" spans="1:5" x14ac:dyDescent="0.25">
      <c r="A196" s="30" t="s">
        <v>125</v>
      </c>
      <c r="B196" s="13">
        <v>77931216562</v>
      </c>
      <c r="C196" s="14" t="s">
        <v>10</v>
      </c>
      <c r="D196" s="24">
        <v>2562.5</v>
      </c>
      <c r="E196" s="10" t="s">
        <v>68</v>
      </c>
    </row>
    <row r="197" spans="1:5" x14ac:dyDescent="0.25">
      <c r="A197" s="30" t="s">
        <v>125</v>
      </c>
      <c r="B197" s="13">
        <v>77931216563</v>
      </c>
      <c r="C197" s="14" t="s">
        <v>10</v>
      </c>
      <c r="D197" s="24"/>
      <c r="E197" s="10" t="s">
        <v>68</v>
      </c>
    </row>
    <row r="198" spans="1:5" x14ac:dyDescent="0.25">
      <c r="A198" s="30" t="s">
        <v>124</v>
      </c>
      <c r="B198" s="13"/>
      <c r="C198" s="14"/>
      <c r="D198" s="24"/>
      <c r="E198" s="10"/>
    </row>
    <row r="199" spans="1:5" x14ac:dyDescent="0.25">
      <c r="A199" s="30" t="s">
        <v>132</v>
      </c>
      <c r="B199" s="13" t="s">
        <v>134</v>
      </c>
      <c r="C199" s="14" t="s">
        <v>133</v>
      </c>
      <c r="D199" s="24"/>
      <c r="E199" s="10" t="s">
        <v>22</v>
      </c>
    </row>
    <row r="200" spans="1:5" x14ac:dyDescent="0.25">
      <c r="A200" s="30" t="s">
        <v>221</v>
      </c>
      <c r="B200" s="13">
        <v>86756785918</v>
      </c>
      <c r="C200" s="14" t="s">
        <v>11</v>
      </c>
      <c r="D200" s="24"/>
      <c r="E200" s="10" t="s">
        <v>224</v>
      </c>
    </row>
    <row r="201" spans="1:5" x14ac:dyDescent="0.25">
      <c r="A201" s="30" t="s">
        <v>149</v>
      </c>
      <c r="B201" s="13" t="s">
        <v>150</v>
      </c>
      <c r="C201" s="14" t="s">
        <v>10</v>
      </c>
      <c r="D201" s="24"/>
      <c r="E201" s="10" t="s">
        <v>22</v>
      </c>
    </row>
    <row r="202" spans="1:5" x14ac:dyDescent="0.25">
      <c r="A202" s="30" t="s">
        <v>122</v>
      </c>
      <c r="B202" s="13">
        <v>17695528532</v>
      </c>
      <c r="C202" s="14" t="s">
        <v>10</v>
      </c>
      <c r="D202" s="24"/>
      <c r="E202" s="10" t="s">
        <v>68</v>
      </c>
    </row>
    <row r="203" spans="1:5" x14ac:dyDescent="0.25">
      <c r="A203" s="45" t="s">
        <v>9</v>
      </c>
      <c r="B203" s="13">
        <v>83416546499</v>
      </c>
      <c r="C203" s="14" t="s">
        <v>10</v>
      </c>
      <c r="D203" s="36">
        <v>110.22</v>
      </c>
      <c r="E203" s="10" t="s">
        <v>14</v>
      </c>
    </row>
    <row r="204" spans="1:5" ht="14.25" customHeight="1" x14ac:dyDescent="0.25">
      <c r="A204" s="45" t="s">
        <v>31</v>
      </c>
      <c r="B204" s="13">
        <v>92963223473</v>
      </c>
      <c r="C204" s="14" t="s">
        <v>10</v>
      </c>
      <c r="D204" s="36">
        <f>94.12+8.3</f>
        <v>102.42</v>
      </c>
      <c r="E204" s="10" t="s">
        <v>17</v>
      </c>
    </row>
    <row r="205" spans="1:5" x14ac:dyDescent="0.25">
      <c r="A205" s="45" t="s">
        <v>4</v>
      </c>
      <c r="B205" s="13">
        <v>82031999604</v>
      </c>
      <c r="C205" s="14" t="s">
        <v>10</v>
      </c>
      <c r="D205" s="36">
        <f>236.22+53.08</f>
        <v>289.3</v>
      </c>
      <c r="E205" s="10" t="s">
        <v>21</v>
      </c>
    </row>
    <row r="206" spans="1:5" x14ac:dyDescent="0.25">
      <c r="A206" s="30" t="s">
        <v>53</v>
      </c>
      <c r="B206" s="13">
        <v>85584865987</v>
      </c>
      <c r="C206" s="14" t="s">
        <v>10</v>
      </c>
      <c r="D206" s="24">
        <f>128.74+19.31</f>
        <v>148.05000000000001</v>
      </c>
      <c r="E206" s="10" t="s">
        <v>14</v>
      </c>
    </row>
    <row r="207" spans="1:5" ht="18" customHeight="1" x14ac:dyDescent="0.25">
      <c r="A207" s="30" t="s">
        <v>107</v>
      </c>
      <c r="B207" s="13">
        <v>86255713939</v>
      </c>
      <c r="C207" s="14" t="s">
        <v>10</v>
      </c>
      <c r="D207" s="24">
        <f>24.39</f>
        <v>24.39</v>
      </c>
      <c r="E207" s="10" t="s">
        <v>108</v>
      </c>
    </row>
    <row r="208" spans="1:5" x14ac:dyDescent="0.25">
      <c r="A208" s="30" t="s">
        <v>113</v>
      </c>
      <c r="B208" s="13">
        <v>52848403362</v>
      </c>
      <c r="C208" s="14" t="s">
        <v>10</v>
      </c>
      <c r="D208" s="24"/>
      <c r="E208" s="10" t="s">
        <v>121</v>
      </c>
    </row>
    <row r="209" spans="1:10" x14ac:dyDescent="0.25">
      <c r="A209" s="30" t="s">
        <v>194</v>
      </c>
      <c r="B209" s="13">
        <v>49939600448</v>
      </c>
      <c r="C209" s="14" t="s">
        <v>10</v>
      </c>
      <c r="D209" s="24"/>
      <c r="E209" s="10" t="s">
        <v>14</v>
      </c>
    </row>
    <row r="210" spans="1:10" x14ac:dyDescent="0.25">
      <c r="A210" s="45" t="s">
        <v>60</v>
      </c>
      <c r="B210" s="13"/>
      <c r="C210" s="14"/>
      <c r="D210" s="36">
        <v>19.989999999999998</v>
      </c>
      <c r="E210" s="10" t="s">
        <v>66</v>
      </c>
    </row>
    <row r="211" spans="1:10" x14ac:dyDescent="0.25">
      <c r="A211" s="30" t="s">
        <v>123</v>
      </c>
      <c r="B211" s="13"/>
      <c r="C211" s="14"/>
      <c r="D211" s="24"/>
      <c r="E211" s="10" t="s">
        <v>15</v>
      </c>
    </row>
    <row r="212" spans="1:10" ht="16.5" customHeight="1" x14ac:dyDescent="0.25">
      <c r="A212" s="50" t="s">
        <v>142</v>
      </c>
      <c r="B212" s="13"/>
      <c r="C212" s="14" t="s">
        <v>10</v>
      </c>
      <c r="D212" s="36">
        <v>350</v>
      </c>
      <c r="E212" s="10" t="s">
        <v>26</v>
      </c>
    </row>
    <row r="213" spans="1:10" x14ac:dyDescent="0.25">
      <c r="A213" s="30" t="s">
        <v>222</v>
      </c>
      <c r="B213" s="13"/>
      <c r="C213" s="14" t="s">
        <v>10</v>
      </c>
      <c r="D213" s="24"/>
      <c r="E213" s="10" t="s">
        <v>22</v>
      </c>
    </row>
    <row r="214" spans="1:10" x14ac:dyDescent="0.25">
      <c r="A214" s="30" t="s">
        <v>289</v>
      </c>
      <c r="B214" s="13"/>
      <c r="C214" s="14" t="s">
        <v>10</v>
      </c>
      <c r="D214" s="24"/>
      <c r="E214" s="10" t="s">
        <v>26</v>
      </c>
      <c r="J214" t="s">
        <v>291</v>
      </c>
    </row>
    <row r="215" spans="1:10" ht="15.75" customHeight="1" x14ac:dyDescent="0.25">
      <c r="A215" s="45" t="s">
        <v>48</v>
      </c>
      <c r="B215" s="13"/>
      <c r="C215" s="14" t="s">
        <v>10</v>
      </c>
      <c r="D215" s="36">
        <v>46.45</v>
      </c>
      <c r="E215" s="10" t="s">
        <v>15</v>
      </c>
    </row>
    <row r="216" spans="1:10" x14ac:dyDescent="0.25">
      <c r="A216" s="30" t="s">
        <v>223</v>
      </c>
      <c r="B216" s="13"/>
      <c r="C216" s="14"/>
      <c r="D216" s="24"/>
      <c r="E216" s="10" t="s">
        <v>22</v>
      </c>
    </row>
    <row r="217" spans="1:10" ht="30" customHeight="1" x14ac:dyDescent="0.25">
      <c r="A217" s="31" t="s">
        <v>294</v>
      </c>
      <c r="B217" s="13"/>
      <c r="C217" s="22" t="s">
        <v>10</v>
      </c>
      <c r="D217" s="24"/>
      <c r="E217" s="10" t="s">
        <v>16</v>
      </c>
    </row>
    <row r="218" spans="1:10" x14ac:dyDescent="0.25">
      <c r="A218" s="30" t="s">
        <v>274</v>
      </c>
      <c r="B218" s="13"/>
      <c r="C218" s="14"/>
      <c r="D218" s="24"/>
      <c r="E218" s="10" t="s">
        <v>68</v>
      </c>
    </row>
    <row r="219" spans="1:10" ht="30" x14ac:dyDescent="0.25">
      <c r="A219" s="40" t="s">
        <v>296</v>
      </c>
      <c r="B219" s="41"/>
      <c r="C219" s="42" t="s">
        <v>10</v>
      </c>
      <c r="D219" s="38">
        <v>90</v>
      </c>
      <c r="E219" s="39"/>
    </row>
    <row r="220" spans="1:10" x14ac:dyDescent="0.25">
      <c r="A220" s="40" t="s">
        <v>297</v>
      </c>
      <c r="B220" s="41"/>
      <c r="C220" s="49" t="s">
        <v>298</v>
      </c>
      <c r="D220" s="38">
        <v>1500</v>
      </c>
      <c r="E220" s="39" t="s">
        <v>68</v>
      </c>
    </row>
    <row r="221" spans="1:10" ht="30" x14ac:dyDescent="0.25">
      <c r="A221" s="45" t="s">
        <v>135</v>
      </c>
      <c r="B221" s="13"/>
      <c r="C221" s="14"/>
      <c r="D221" s="36">
        <v>4963.93</v>
      </c>
      <c r="E221" s="21" t="s">
        <v>50</v>
      </c>
      <c r="F221" s="27"/>
    </row>
    <row r="222" spans="1:10" ht="30" x14ac:dyDescent="0.25">
      <c r="A222" s="45" t="s">
        <v>303</v>
      </c>
      <c r="B222" s="13"/>
      <c r="C222" s="14"/>
      <c r="D222" s="36">
        <v>186.16</v>
      </c>
      <c r="E222" s="21" t="s">
        <v>50</v>
      </c>
      <c r="F222" s="27"/>
    </row>
    <row r="223" spans="1:10" ht="27" customHeight="1" x14ac:dyDescent="0.25">
      <c r="A223" s="30" t="s">
        <v>158</v>
      </c>
      <c r="B223" s="13"/>
      <c r="C223" s="14"/>
      <c r="D223" s="24"/>
      <c r="E223" s="21" t="s">
        <v>50</v>
      </c>
      <c r="F223" s="27"/>
    </row>
    <row r="224" spans="1:10" ht="30" x14ac:dyDescent="0.25">
      <c r="A224" s="30" t="s">
        <v>239</v>
      </c>
      <c r="B224" s="13"/>
      <c r="C224" s="14"/>
      <c r="D224" s="24"/>
      <c r="E224" s="21" t="s">
        <v>50</v>
      </c>
      <c r="F224" s="27"/>
    </row>
    <row r="225" spans="1:8" ht="30" x14ac:dyDescent="0.25">
      <c r="A225" s="45" t="s">
        <v>51</v>
      </c>
      <c r="B225" s="13"/>
      <c r="C225" s="14"/>
      <c r="D225" s="36">
        <v>465.37</v>
      </c>
      <c r="E225" s="21" t="s">
        <v>50</v>
      </c>
      <c r="F225" s="43"/>
    </row>
    <row r="226" spans="1:8" ht="30" x14ac:dyDescent="0.25">
      <c r="A226" s="45" t="s">
        <v>49</v>
      </c>
      <c r="B226" s="13"/>
      <c r="C226" s="14"/>
      <c r="D226" s="36">
        <v>310.23</v>
      </c>
      <c r="E226" s="21" t="s">
        <v>50</v>
      </c>
      <c r="F226" s="28"/>
    </row>
    <row r="227" spans="1:8" ht="30" x14ac:dyDescent="0.25">
      <c r="A227" s="45" t="s">
        <v>136</v>
      </c>
      <c r="B227" s="13"/>
      <c r="C227" s="14"/>
      <c r="D227" s="36">
        <v>1737.36</v>
      </c>
      <c r="E227" s="21" t="s">
        <v>50</v>
      </c>
      <c r="F227" s="28"/>
    </row>
    <row r="228" spans="1:8" ht="30" x14ac:dyDescent="0.25">
      <c r="A228" s="32" t="s">
        <v>220</v>
      </c>
      <c r="B228" s="16"/>
      <c r="C228" s="17"/>
      <c r="D228" s="24"/>
      <c r="E228" s="21" t="s">
        <v>50</v>
      </c>
      <c r="F228" s="27"/>
      <c r="H228" s="53"/>
    </row>
    <row r="229" spans="1:8" ht="30" x14ac:dyDescent="0.25">
      <c r="A229" s="33"/>
      <c r="B229" s="16"/>
      <c r="C229" s="16"/>
      <c r="D229" s="36">
        <v>1798.34</v>
      </c>
      <c r="E229" s="44" t="s">
        <v>27</v>
      </c>
      <c r="F229" s="27"/>
      <c r="H229" s="54"/>
    </row>
    <row r="230" spans="1:8" x14ac:dyDescent="0.25">
      <c r="A230" s="33"/>
      <c r="B230" s="16"/>
      <c r="C230" s="16"/>
      <c r="D230" s="36">
        <f>28657.36+69474.68</f>
        <v>98132.04</v>
      </c>
      <c r="E230" s="10" t="s">
        <v>23</v>
      </c>
      <c r="F230" s="25"/>
    </row>
    <row r="231" spans="1:8" x14ac:dyDescent="0.25">
      <c r="A231" s="33"/>
      <c r="B231" s="16"/>
      <c r="C231" s="17"/>
      <c r="D231" s="36">
        <v>497.68</v>
      </c>
      <c r="E231" s="52" t="s">
        <v>226</v>
      </c>
    </row>
    <row r="232" spans="1:8" x14ac:dyDescent="0.25">
      <c r="A232" s="33"/>
      <c r="B232" s="16"/>
      <c r="C232" s="16"/>
      <c r="D232" s="36">
        <f>'Izvješće 06 (2)'!C237</f>
        <v>0</v>
      </c>
      <c r="E232" s="39" t="s">
        <v>24</v>
      </c>
    </row>
    <row r="233" spans="1:8" x14ac:dyDescent="0.25">
      <c r="A233" s="33"/>
      <c r="B233" s="16"/>
      <c r="C233" s="16"/>
      <c r="D233" s="36">
        <f>16273.89+82.12+534.63+1.44+45.24+109.76</f>
        <v>17047.079999999998</v>
      </c>
      <c r="E233" s="39" t="s">
        <v>25</v>
      </c>
    </row>
    <row r="234" spans="1:8" x14ac:dyDescent="0.25">
      <c r="A234" s="33"/>
      <c r="B234" s="16"/>
      <c r="C234" s="16"/>
      <c r="D234" s="24"/>
      <c r="E234" s="10" t="s">
        <v>21</v>
      </c>
    </row>
    <row r="235" spans="1:8" x14ac:dyDescent="0.25">
      <c r="A235" s="33"/>
      <c r="B235" s="16"/>
      <c r="C235" s="16"/>
      <c r="D235" s="24">
        <f>46.4+374+211.7+236.96</f>
        <v>869.06</v>
      </c>
      <c r="E235" s="10" t="s">
        <v>52</v>
      </c>
    </row>
    <row r="236" spans="1:8" x14ac:dyDescent="0.25">
      <c r="A236" s="34"/>
      <c r="B236" s="5"/>
      <c r="C236" s="29" t="s">
        <v>302</v>
      </c>
      <c r="D236" s="35">
        <f>SUM(D7:D235)</f>
        <v>160477.36999999997</v>
      </c>
      <c r="E236" s="6"/>
    </row>
    <row r="239" spans="1:8" x14ac:dyDescent="0.25">
      <c r="D239" s="25">
        <v>151958.04999999999</v>
      </c>
    </row>
  </sheetData>
  <mergeCells count="2">
    <mergeCell ref="B3:D3"/>
    <mergeCell ref="G7:AF7"/>
  </mergeCells>
  <pageMargins left="0.7" right="0.7" top="0.75" bottom="0.75" header="0.3" footer="0.3"/>
  <pageSetup paperSize="9" scale="56" fitToHeight="0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E96D-3524-4F4F-B3B1-F7DCC97FA384}">
  <sheetPr>
    <pageSetUpPr fitToPage="1"/>
  </sheetPr>
  <dimension ref="A1:AF240"/>
  <sheetViews>
    <sheetView zoomScale="130" zoomScaleNormal="130" workbookViewId="0">
      <selection sqref="A1:XFD1048576"/>
    </sheetView>
  </sheetViews>
  <sheetFormatPr defaultRowHeight="15" x14ac:dyDescent="0.25"/>
  <cols>
    <col min="1" max="1" width="46.42578125" customWidth="1"/>
    <col min="2" max="2" width="23.42578125" customWidth="1"/>
    <col min="3" max="3" width="24.7109375" customWidth="1"/>
    <col min="4" max="4" width="17.7109375" style="63" customWidth="1"/>
    <col min="5" max="5" width="54.85546875" customWidth="1"/>
    <col min="6" max="6" width="13.85546875" hidden="1" customWidth="1"/>
    <col min="7" max="95" width="11.140625" customWidth="1"/>
    <col min="96" max="995" width="12.140625" customWidth="1"/>
    <col min="996" max="9995" width="13.140625" customWidth="1"/>
    <col min="9996" max="16384" width="14.140625" customWidth="1"/>
  </cols>
  <sheetData>
    <row r="1" spans="1:32" x14ac:dyDescent="0.25">
      <c r="A1" s="4" t="s">
        <v>28</v>
      </c>
      <c r="B1" s="3"/>
      <c r="C1" s="3"/>
      <c r="E1" s="3"/>
    </row>
    <row r="2" spans="1:32" x14ac:dyDescent="0.25">
      <c r="A2" s="4" t="s">
        <v>29</v>
      </c>
      <c r="B2" s="3"/>
      <c r="C2" s="3"/>
      <c r="E2" s="3"/>
    </row>
    <row r="3" spans="1:32" ht="27.75" customHeight="1" x14ac:dyDescent="0.25">
      <c r="A3" s="3"/>
      <c r="B3" s="140" t="s">
        <v>282</v>
      </c>
      <c r="C3" s="140"/>
      <c r="D3" s="140"/>
      <c r="E3" s="3"/>
    </row>
    <row r="4" spans="1:32" ht="57.6" customHeight="1" x14ac:dyDescent="0.25">
      <c r="A4" s="1" t="s">
        <v>0</v>
      </c>
      <c r="B4" s="1" t="s">
        <v>1</v>
      </c>
      <c r="C4" s="1" t="s">
        <v>2</v>
      </c>
      <c r="D4" s="64" t="s">
        <v>30</v>
      </c>
      <c r="E4" s="2" t="s">
        <v>3</v>
      </c>
    </row>
    <row r="5" spans="1:32" ht="14.25" hidden="1" customHeight="1" x14ac:dyDescent="0.25">
      <c r="A5" s="7"/>
      <c r="B5" s="8"/>
      <c r="C5" s="9"/>
      <c r="D5" s="65"/>
      <c r="E5" s="10"/>
      <c r="G5" s="25" t="s">
        <v>305</v>
      </c>
    </row>
    <row r="6" spans="1:32" hidden="1" x14ac:dyDescent="0.25">
      <c r="A6" s="61" t="s">
        <v>40</v>
      </c>
      <c r="B6" s="8">
        <v>58353015102</v>
      </c>
      <c r="C6" s="9" t="s">
        <v>10</v>
      </c>
      <c r="D6" s="66">
        <f>859.34+12.69</f>
        <v>872.03000000000009</v>
      </c>
      <c r="E6" s="10" t="s">
        <v>12</v>
      </c>
    </row>
    <row r="7" spans="1:32" x14ac:dyDescent="0.25">
      <c r="A7" s="62" t="s">
        <v>46</v>
      </c>
      <c r="B7" s="11"/>
      <c r="C7" s="12"/>
      <c r="D7" s="66">
        <f>D6</f>
        <v>872.03000000000009</v>
      </c>
      <c r="E7" s="10"/>
      <c r="G7" s="142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</row>
    <row r="8" spans="1:32" hidden="1" x14ac:dyDescent="0.25">
      <c r="A8" s="7" t="s">
        <v>261</v>
      </c>
      <c r="B8" s="8">
        <v>14273924910</v>
      </c>
      <c r="C8" s="9" t="s">
        <v>10</v>
      </c>
      <c r="D8" s="56"/>
      <c r="E8" s="10" t="s">
        <v>65</v>
      </c>
    </row>
    <row r="9" spans="1:32" ht="16.5" hidden="1" customHeight="1" x14ac:dyDescent="0.25">
      <c r="A9" s="7" t="s">
        <v>240</v>
      </c>
      <c r="B9" s="8">
        <v>36700853212</v>
      </c>
      <c r="C9" s="9" t="s">
        <v>10</v>
      </c>
      <c r="D9" s="56"/>
      <c r="E9" s="10" t="s">
        <v>22</v>
      </c>
    </row>
    <row r="10" spans="1:32" hidden="1" x14ac:dyDescent="0.25">
      <c r="A10" s="30" t="s">
        <v>39</v>
      </c>
      <c r="B10" s="13">
        <v>95800408564</v>
      </c>
      <c r="C10" s="14" t="s">
        <v>10</v>
      </c>
      <c r="D10" s="56"/>
      <c r="E10" s="10" t="s">
        <v>15</v>
      </c>
    </row>
    <row r="11" spans="1:32" hidden="1" x14ac:dyDescent="0.25">
      <c r="A11" s="30" t="s">
        <v>266</v>
      </c>
      <c r="B11" s="8"/>
      <c r="C11" s="9" t="s">
        <v>195</v>
      </c>
      <c r="D11" s="56"/>
      <c r="E11" s="10" t="s">
        <v>22</v>
      </c>
    </row>
    <row r="12" spans="1:32" hidden="1" x14ac:dyDescent="0.25">
      <c r="A12" s="30" t="s">
        <v>213</v>
      </c>
      <c r="B12" s="8">
        <v>65383803641</v>
      </c>
      <c r="C12" s="9" t="s">
        <v>10</v>
      </c>
      <c r="D12" s="56"/>
      <c r="E12" s="10" t="s">
        <v>12</v>
      </c>
    </row>
    <row r="13" spans="1:32" hidden="1" x14ac:dyDescent="0.25">
      <c r="A13" s="30" t="s">
        <v>198</v>
      </c>
      <c r="B13" s="15" t="s">
        <v>199</v>
      </c>
      <c r="C13" s="9" t="s">
        <v>10</v>
      </c>
      <c r="D13" s="56"/>
      <c r="E13" s="10" t="s">
        <v>68</v>
      </c>
    </row>
    <row r="14" spans="1:32" hidden="1" x14ac:dyDescent="0.25">
      <c r="A14" s="30" t="s">
        <v>251</v>
      </c>
      <c r="B14" s="15" t="s">
        <v>252</v>
      </c>
      <c r="C14" s="9" t="s">
        <v>10</v>
      </c>
      <c r="D14" s="56"/>
      <c r="E14" s="10" t="s">
        <v>22</v>
      </c>
    </row>
    <row r="15" spans="1:32" hidden="1" x14ac:dyDescent="0.25">
      <c r="A15" s="30" t="s">
        <v>140</v>
      </c>
      <c r="B15" s="15" t="s">
        <v>143</v>
      </c>
      <c r="C15" s="9" t="s">
        <v>141</v>
      </c>
      <c r="D15" s="56"/>
      <c r="E15" s="10" t="s">
        <v>22</v>
      </c>
    </row>
    <row r="16" spans="1:32" hidden="1" x14ac:dyDescent="0.25">
      <c r="A16" s="30" t="s">
        <v>176</v>
      </c>
      <c r="B16" s="15">
        <v>47204464015</v>
      </c>
      <c r="C16" s="9" t="s">
        <v>10</v>
      </c>
      <c r="D16" s="56"/>
      <c r="E16" s="10" t="s">
        <v>15</v>
      </c>
    </row>
    <row r="17" spans="1:5" ht="16.5" hidden="1" customHeight="1" x14ac:dyDescent="0.25">
      <c r="A17" s="30" t="s">
        <v>85</v>
      </c>
      <c r="B17" s="8">
        <v>19972711060</v>
      </c>
      <c r="C17" s="9" t="s">
        <v>10</v>
      </c>
      <c r="D17" s="56"/>
      <c r="E17" s="10" t="s">
        <v>20</v>
      </c>
    </row>
    <row r="18" spans="1:5" ht="16.5" hidden="1" customHeight="1" x14ac:dyDescent="0.25">
      <c r="A18" s="30" t="s">
        <v>265</v>
      </c>
      <c r="B18" s="8">
        <v>90593675249</v>
      </c>
      <c r="C18" s="9" t="s">
        <v>10</v>
      </c>
      <c r="D18" s="56"/>
      <c r="E18" s="10" t="s">
        <v>22</v>
      </c>
    </row>
    <row r="19" spans="1:5" ht="16.5" hidden="1" customHeight="1" x14ac:dyDescent="0.25">
      <c r="A19" s="30" t="s">
        <v>260</v>
      </c>
      <c r="B19" s="15" t="s">
        <v>262</v>
      </c>
      <c r="C19" s="9" t="s">
        <v>10</v>
      </c>
      <c r="D19" s="56"/>
      <c r="E19" s="10" t="s">
        <v>22</v>
      </c>
    </row>
    <row r="20" spans="1:5" hidden="1" x14ac:dyDescent="0.25">
      <c r="A20" s="30" t="s">
        <v>129</v>
      </c>
      <c r="B20" s="8"/>
      <c r="C20" s="9" t="s">
        <v>128</v>
      </c>
      <c r="D20" s="56"/>
      <c r="E20" s="10" t="s">
        <v>66</v>
      </c>
    </row>
    <row r="21" spans="1:5" hidden="1" x14ac:dyDescent="0.25">
      <c r="A21" s="30" t="s">
        <v>137</v>
      </c>
      <c r="B21" s="8">
        <v>66792088275</v>
      </c>
      <c r="C21" s="9" t="s">
        <v>10</v>
      </c>
      <c r="D21" s="56"/>
      <c r="E21" s="10" t="s">
        <v>22</v>
      </c>
    </row>
    <row r="22" spans="1:5" hidden="1" x14ac:dyDescent="0.25">
      <c r="A22" s="30" t="s">
        <v>177</v>
      </c>
      <c r="B22" s="8">
        <v>13340748444</v>
      </c>
      <c r="C22" s="9" t="s">
        <v>10</v>
      </c>
      <c r="D22" s="56"/>
      <c r="E22" s="10" t="s">
        <v>15</v>
      </c>
    </row>
    <row r="23" spans="1:5" x14ac:dyDescent="0.25">
      <c r="A23" s="60" t="s">
        <v>304</v>
      </c>
      <c r="B23" s="41">
        <v>73294314024</v>
      </c>
      <c r="C23" s="9" t="s">
        <v>10</v>
      </c>
      <c r="D23" s="67">
        <v>6.64</v>
      </c>
      <c r="E23" s="10"/>
    </row>
    <row r="24" spans="1:5" hidden="1" x14ac:dyDescent="0.25">
      <c r="A24" s="30" t="s">
        <v>193</v>
      </c>
      <c r="B24" s="8"/>
      <c r="C24" s="9" t="s">
        <v>195</v>
      </c>
      <c r="D24" s="56"/>
      <c r="E24" s="10" t="s">
        <v>22</v>
      </c>
    </row>
    <row r="25" spans="1:5" hidden="1" x14ac:dyDescent="0.25">
      <c r="A25" s="30" t="s">
        <v>100</v>
      </c>
      <c r="B25" s="8">
        <v>24640993045</v>
      </c>
      <c r="C25" s="9" t="s">
        <v>10</v>
      </c>
      <c r="D25" s="56"/>
      <c r="E25" s="10" t="s">
        <v>52</v>
      </c>
    </row>
    <row r="26" spans="1:5" hidden="1" x14ac:dyDescent="0.25">
      <c r="A26" s="30" t="s">
        <v>169</v>
      </c>
      <c r="B26" s="8">
        <v>94766180676</v>
      </c>
      <c r="C26" s="9" t="s">
        <v>10</v>
      </c>
      <c r="D26" s="56"/>
      <c r="E26" s="10" t="s">
        <v>22</v>
      </c>
    </row>
    <row r="27" spans="1:5" hidden="1" x14ac:dyDescent="0.25">
      <c r="A27" s="30" t="s">
        <v>219</v>
      </c>
      <c r="B27" s="8">
        <v>74969125378</v>
      </c>
      <c r="C27" s="9" t="s">
        <v>10</v>
      </c>
      <c r="D27" s="56"/>
      <c r="E27" s="10" t="s">
        <v>13</v>
      </c>
    </row>
    <row r="28" spans="1:5" x14ac:dyDescent="0.25">
      <c r="A28" s="59" t="s">
        <v>130</v>
      </c>
      <c r="B28" s="8">
        <v>26187994862</v>
      </c>
      <c r="C28" s="9" t="s">
        <v>10</v>
      </c>
      <c r="D28" s="67">
        <v>2136.52</v>
      </c>
      <c r="E28" s="10" t="s">
        <v>121</v>
      </c>
    </row>
    <row r="29" spans="1:5" hidden="1" x14ac:dyDescent="0.25">
      <c r="A29" s="30" t="s">
        <v>179</v>
      </c>
      <c r="B29" s="8">
        <v>87186759718</v>
      </c>
      <c r="C29" s="9" t="s">
        <v>10</v>
      </c>
      <c r="D29" s="56"/>
      <c r="E29" s="10" t="s">
        <v>16</v>
      </c>
    </row>
    <row r="30" spans="1:5" hidden="1" x14ac:dyDescent="0.25">
      <c r="A30" s="30" t="s">
        <v>109</v>
      </c>
      <c r="B30" s="8">
        <v>94124811986</v>
      </c>
      <c r="C30" s="9" t="s">
        <v>10</v>
      </c>
      <c r="D30" s="56"/>
      <c r="E30" s="10" t="s">
        <v>12</v>
      </c>
    </row>
    <row r="31" spans="1:5" hidden="1" x14ac:dyDescent="0.25">
      <c r="A31" s="30" t="s">
        <v>268</v>
      </c>
      <c r="B31" s="15" t="s">
        <v>269</v>
      </c>
      <c r="C31" s="9" t="s">
        <v>10</v>
      </c>
      <c r="D31" s="56"/>
      <c r="E31" s="10" t="s">
        <v>271</v>
      </c>
    </row>
    <row r="32" spans="1:5" ht="15.75" hidden="1" customHeight="1" x14ac:dyDescent="0.25">
      <c r="A32" s="30" t="s">
        <v>182</v>
      </c>
      <c r="B32" s="8">
        <v>18683136487</v>
      </c>
      <c r="C32" s="9" t="s">
        <v>10</v>
      </c>
      <c r="D32" s="56"/>
      <c r="E32" s="10" t="s">
        <v>299</v>
      </c>
    </row>
    <row r="33" spans="1:5" hidden="1" x14ac:dyDescent="0.25">
      <c r="A33" s="30" t="s">
        <v>182</v>
      </c>
      <c r="B33" s="18">
        <v>18683136487</v>
      </c>
      <c r="C33" s="19" t="s">
        <v>10</v>
      </c>
      <c r="D33" s="56"/>
      <c r="E33" s="20" t="s">
        <v>22</v>
      </c>
    </row>
    <row r="34" spans="1:5" hidden="1" x14ac:dyDescent="0.25">
      <c r="A34" s="30" t="s">
        <v>183</v>
      </c>
      <c r="B34" s="8"/>
      <c r="C34" s="9"/>
      <c r="D34" s="56"/>
      <c r="E34" s="10"/>
    </row>
    <row r="35" spans="1:5" hidden="1" x14ac:dyDescent="0.25">
      <c r="A35" s="30" t="s">
        <v>276</v>
      </c>
      <c r="B35" s="13">
        <v>26577221764</v>
      </c>
      <c r="C35" s="9" t="s">
        <v>277</v>
      </c>
      <c r="D35" s="56" t="s">
        <v>305</v>
      </c>
      <c r="E35" s="10" t="s">
        <v>22</v>
      </c>
    </row>
    <row r="36" spans="1:5" hidden="1" x14ac:dyDescent="0.25">
      <c r="A36" s="30" t="s">
        <v>153</v>
      </c>
      <c r="B36" s="13">
        <v>34967762426</v>
      </c>
      <c r="C36" s="9" t="s">
        <v>10</v>
      </c>
      <c r="D36" s="56"/>
      <c r="E36" s="10" t="s">
        <v>22</v>
      </c>
    </row>
    <row r="37" spans="1:5" hidden="1" x14ac:dyDescent="0.25">
      <c r="A37" s="30" t="s">
        <v>164</v>
      </c>
      <c r="B37" s="13">
        <v>43699365561</v>
      </c>
      <c r="C37" s="9" t="s">
        <v>165</v>
      </c>
      <c r="D37" s="56"/>
      <c r="E37" s="10" t="s">
        <v>82</v>
      </c>
    </row>
    <row r="38" spans="1:5" hidden="1" x14ac:dyDescent="0.25">
      <c r="A38" s="30" t="s">
        <v>248</v>
      </c>
      <c r="B38" s="13">
        <v>64567085531</v>
      </c>
      <c r="C38" s="9" t="s">
        <v>249</v>
      </c>
      <c r="D38" s="56"/>
      <c r="E38" s="10" t="s">
        <v>211</v>
      </c>
    </row>
    <row r="39" spans="1:5" hidden="1" x14ac:dyDescent="0.25">
      <c r="A39" s="30" t="s">
        <v>207</v>
      </c>
      <c r="B39" s="13">
        <v>48062605125</v>
      </c>
      <c r="C39" s="9" t="s">
        <v>10</v>
      </c>
      <c r="D39" s="56"/>
      <c r="E39" s="10" t="s">
        <v>20</v>
      </c>
    </row>
    <row r="40" spans="1:5" hidden="1" x14ac:dyDescent="0.25">
      <c r="A40" s="30" t="s">
        <v>147</v>
      </c>
      <c r="B40" s="13">
        <v>38525814508</v>
      </c>
      <c r="C40" s="9" t="s">
        <v>10</v>
      </c>
      <c r="D40" s="56"/>
      <c r="E40" s="10" t="s">
        <v>20</v>
      </c>
    </row>
    <row r="41" spans="1:5" hidden="1" x14ac:dyDescent="0.25">
      <c r="A41" s="30" t="s">
        <v>71</v>
      </c>
      <c r="B41" s="13">
        <v>62360702119</v>
      </c>
      <c r="C41" s="8" t="s">
        <v>72</v>
      </c>
      <c r="D41" s="56"/>
      <c r="E41" s="10" t="s">
        <v>81</v>
      </c>
    </row>
    <row r="42" spans="1:5" hidden="1" x14ac:dyDescent="0.25">
      <c r="A42" s="30" t="s">
        <v>127</v>
      </c>
      <c r="B42" s="13">
        <v>11578972258</v>
      </c>
      <c r="C42" s="8" t="s">
        <v>10</v>
      </c>
      <c r="D42" s="56"/>
      <c r="E42" s="10" t="s">
        <v>52</v>
      </c>
    </row>
    <row r="43" spans="1:5" ht="30" hidden="1" x14ac:dyDescent="0.25">
      <c r="A43" s="30" t="s">
        <v>272</v>
      </c>
      <c r="B43" s="13" t="s">
        <v>280</v>
      </c>
      <c r="C43" s="9" t="s">
        <v>281</v>
      </c>
      <c r="D43" s="56"/>
      <c r="E43" s="10" t="s">
        <v>22</v>
      </c>
    </row>
    <row r="44" spans="1:5" hidden="1" x14ac:dyDescent="0.25">
      <c r="A44" s="30" t="s">
        <v>77</v>
      </c>
      <c r="B44" s="13">
        <v>85267957976</v>
      </c>
      <c r="C44" s="9" t="s">
        <v>10</v>
      </c>
      <c r="D44" s="56"/>
      <c r="E44" s="10" t="s">
        <v>214</v>
      </c>
    </row>
    <row r="45" spans="1:5" hidden="1" x14ac:dyDescent="0.25">
      <c r="A45" s="30" t="s">
        <v>77</v>
      </c>
      <c r="B45" s="13">
        <v>85267957976</v>
      </c>
      <c r="C45" s="9" t="s">
        <v>10</v>
      </c>
      <c r="D45" s="56"/>
      <c r="E45" s="10" t="s">
        <v>12</v>
      </c>
    </row>
    <row r="46" spans="1:5" hidden="1" x14ac:dyDescent="0.25">
      <c r="A46" s="30" t="s">
        <v>244</v>
      </c>
      <c r="B46" s="13"/>
      <c r="C46" s="8"/>
      <c r="D46" s="56"/>
      <c r="E46" s="10"/>
    </row>
    <row r="47" spans="1:5" hidden="1" x14ac:dyDescent="0.25">
      <c r="A47" s="30" t="s">
        <v>101</v>
      </c>
      <c r="B47" s="13">
        <v>14280792027</v>
      </c>
      <c r="C47" s="8" t="s">
        <v>102</v>
      </c>
      <c r="D47" s="56"/>
      <c r="E47" s="10" t="s">
        <v>22</v>
      </c>
    </row>
    <row r="48" spans="1:5" ht="13.5" hidden="1" customHeight="1" x14ac:dyDescent="0.25">
      <c r="A48" s="30" t="s">
        <v>75</v>
      </c>
      <c r="B48" s="13">
        <v>57524651551</v>
      </c>
      <c r="C48" s="9" t="s">
        <v>10</v>
      </c>
      <c r="D48" s="56"/>
      <c r="E48" s="10" t="s">
        <v>52</v>
      </c>
    </row>
    <row r="49" spans="1:5" hidden="1" x14ac:dyDescent="0.25">
      <c r="A49" s="30" t="s">
        <v>170</v>
      </c>
      <c r="B49" s="13">
        <v>90633715804</v>
      </c>
      <c r="C49" s="9" t="s">
        <v>10</v>
      </c>
      <c r="D49" s="56"/>
      <c r="E49" s="10" t="s">
        <v>22</v>
      </c>
    </row>
    <row r="50" spans="1:5" hidden="1" x14ac:dyDescent="0.25">
      <c r="A50" s="30" t="s">
        <v>36</v>
      </c>
      <c r="B50" s="13">
        <v>85821130368</v>
      </c>
      <c r="C50" s="14" t="s">
        <v>10</v>
      </c>
      <c r="D50" s="57"/>
      <c r="E50" s="10" t="s">
        <v>17</v>
      </c>
    </row>
    <row r="51" spans="1:5" hidden="1" x14ac:dyDescent="0.25">
      <c r="A51" s="30" t="s">
        <v>156</v>
      </c>
      <c r="B51" s="13">
        <v>30777726033</v>
      </c>
      <c r="C51" s="14" t="s">
        <v>10</v>
      </c>
      <c r="D51" s="56"/>
      <c r="E51" s="10" t="s">
        <v>82</v>
      </c>
    </row>
    <row r="52" spans="1:5" hidden="1" x14ac:dyDescent="0.25">
      <c r="A52" s="30" t="s">
        <v>204</v>
      </c>
      <c r="B52" s="13">
        <v>33412662987</v>
      </c>
      <c r="C52" s="14" t="s">
        <v>206</v>
      </c>
      <c r="D52" s="56"/>
      <c r="E52" s="10" t="s">
        <v>82</v>
      </c>
    </row>
    <row r="53" spans="1:5" hidden="1" x14ac:dyDescent="0.25">
      <c r="A53" s="30" t="s">
        <v>131</v>
      </c>
      <c r="B53" s="13">
        <v>13604886584</v>
      </c>
      <c r="C53" s="14" t="s">
        <v>10</v>
      </c>
      <c r="D53" s="56"/>
      <c r="E53" s="10" t="s">
        <v>15</v>
      </c>
    </row>
    <row r="54" spans="1:5" hidden="1" x14ac:dyDescent="0.25">
      <c r="A54" s="30" t="s">
        <v>295</v>
      </c>
      <c r="B54" s="13">
        <v>13321923957</v>
      </c>
      <c r="C54" s="14" t="s">
        <v>10</v>
      </c>
      <c r="D54" s="56"/>
      <c r="E54" s="10" t="s">
        <v>16</v>
      </c>
    </row>
    <row r="55" spans="1:5" x14ac:dyDescent="0.25">
      <c r="A55" s="59" t="s">
        <v>8</v>
      </c>
      <c r="B55" s="13">
        <v>61817894938</v>
      </c>
      <c r="C55" s="14" t="s">
        <v>10</v>
      </c>
      <c r="D55" s="68">
        <v>125.08</v>
      </c>
      <c r="E55" s="10" t="s">
        <v>14</v>
      </c>
    </row>
    <row r="56" spans="1:5" hidden="1" x14ac:dyDescent="0.25">
      <c r="A56" s="59" t="s">
        <v>6</v>
      </c>
      <c r="B56" s="46">
        <v>37268254106</v>
      </c>
      <c r="C56" s="47" t="s">
        <v>10</v>
      </c>
      <c r="D56" s="68">
        <v>215.8</v>
      </c>
      <c r="E56" s="39" t="s">
        <v>214</v>
      </c>
    </row>
    <row r="57" spans="1:5" x14ac:dyDescent="0.25">
      <c r="A57" s="59" t="s">
        <v>202</v>
      </c>
      <c r="B57" s="46"/>
      <c r="C57" s="47"/>
      <c r="D57" s="68">
        <f>D56</f>
        <v>215.8</v>
      </c>
      <c r="E57" s="39"/>
    </row>
    <row r="58" spans="1:5" hidden="1" x14ac:dyDescent="0.25">
      <c r="A58" s="30" t="s">
        <v>146</v>
      </c>
      <c r="B58" s="13">
        <v>74364571096</v>
      </c>
      <c r="C58" s="14" t="s">
        <v>10</v>
      </c>
      <c r="D58" s="69"/>
      <c r="E58" s="10" t="s">
        <v>19</v>
      </c>
    </row>
    <row r="59" spans="1:5" x14ac:dyDescent="0.25">
      <c r="A59" s="59" t="s">
        <v>7</v>
      </c>
      <c r="B59" s="13" t="s">
        <v>57</v>
      </c>
      <c r="C59" s="14" t="s">
        <v>10</v>
      </c>
      <c r="D59" s="79">
        <f>412.21+134.48</f>
        <v>546.68999999999994</v>
      </c>
      <c r="E59" s="10" t="s">
        <v>14</v>
      </c>
    </row>
    <row r="60" spans="1:5" hidden="1" x14ac:dyDescent="0.25">
      <c r="A60" s="30" t="s">
        <v>218</v>
      </c>
      <c r="B60" s="13">
        <v>79044094484</v>
      </c>
      <c r="C60" s="14" t="s">
        <v>10</v>
      </c>
      <c r="D60" s="69"/>
      <c r="E60" s="10" t="s">
        <v>13</v>
      </c>
    </row>
    <row r="61" spans="1:5" hidden="1" x14ac:dyDescent="0.25">
      <c r="A61" s="30" t="s">
        <v>157</v>
      </c>
      <c r="B61" s="13">
        <v>27985234094</v>
      </c>
      <c r="C61" s="14" t="s">
        <v>10</v>
      </c>
      <c r="D61" s="69"/>
      <c r="E61" s="10" t="s">
        <v>66</v>
      </c>
    </row>
    <row r="62" spans="1:5" hidden="1" x14ac:dyDescent="0.25">
      <c r="A62" s="30" t="s">
        <v>270</v>
      </c>
      <c r="B62" s="13">
        <v>51223715781</v>
      </c>
      <c r="C62" s="14" t="s">
        <v>106</v>
      </c>
      <c r="D62" s="69"/>
      <c r="E62" s="10" t="s">
        <v>12</v>
      </c>
    </row>
    <row r="63" spans="1:5" x14ac:dyDescent="0.25">
      <c r="A63" s="59" t="s">
        <v>33</v>
      </c>
      <c r="B63" s="13">
        <v>63073332379</v>
      </c>
      <c r="C63" s="14" t="s">
        <v>10</v>
      </c>
      <c r="D63" s="68">
        <f>945.95+861</f>
        <v>1806.95</v>
      </c>
      <c r="E63" s="10" t="s">
        <v>19</v>
      </c>
    </row>
    <row r="64" spans="1:5" hidden="1" x14ac:dyDescent="0.25">
      <c r="A64" s="30" t="s">
        <v>174</v>
      </c>
      <c r="B64" s="13">
        <v>23950119865</v>
      </c>
      <c r="C64" s="14" t="s">
        <v>72</v>
      </c>
      <c r="D64" s="69"/>
      <c r="E64" s="10" t="s">
        <v>52</v>
      </c>
    </row>
    <row r="65" spans="1:5" hidden="1" x14ac:dyDescent="0.25">
      <c r="A65" s="30" t="s">
        <v>98</v>
      </c>
      <c r="B65" s="13">
        <v>17730557062</v>
      </c>
      <c r="C65" s="14" t="s">
        <v>10</v>
      </c>
      <c r="D65" s="69"/>
      <c r="E65" s="10" t="s">
        <v>12</v>
      </c>
    </row>
    <row r="66" spans="1:5" hidden="1" x14ac:dyDescent="0.25">
      <c r="A66" s="30" t="s">
        <v>45</v>
      </c>
      <c r="B66" s="13">
        <v>41317489366</v>
      </c>
      <c r="C66" s="14" t="s">
        <v>63</v>
      </c>
      <c r="D66" s="69"/>
      <c r="E66" s="10" t="s">
        <v>19</v>
      </c>
    </row>
    <row r="67" spans="1:5" x14ac:dyDescent="0.25">
      <c r="A67" s="59" t="s">
        <v>56</v>
      </c>
      <c r="B67" s="13">
        <v>87311810356</v>
      </c>
      <c r="C67" s="14" t="s">
        <v>11</v>
      </c>
      <c r="D67" s="68">
        <v>682.92</v>
      </c>
      <c r="E67" s="10" t="s">
        <v>13</v>
      </c>
    </row>
    <row r="68" spans="1:5" hidden="1" x14ac:dyDescent="0.25">
      <c r="A68" s="30" t="s">
        <v>56</v>
      </c>
      <c r="B68" s="13">
        <v>87311810357</v>
      </c>
      <c r="C68" s="14" t="s">
        <v>11</v>
      </c>
      <c r="D68" s="69"/>
      <c r="E68" s="10" t="s">
        <v>68</v>
      </c>
    </row>
    <row r="69" spans="1:5" hidden="1" x14ac:dyDescent="0.25">
      <c r="A69" s="30" t="s">
        <v>180</v>
      </c>
      <c r="B69" s="13"/>
      <c r="C69" s="14"/>
      <c r="D69" s="69"/>
      <c r="E69" s="10"/>
    </row>
    <row r="70" spans="1:5" x14ac:dyDescent="0.25">
      <c r="A70" s="59" t="s">
        <v>62</v>
      </c>
      <c r="B70" s="13">
        <v>68419124305</v>
      </c>
      <c r="C70" s="14" t="s">
        <v>10</v>
      </c>
      <c r="D70" s="68">
        <v>42.48</v>
      </c>
      <c r="E70" s="10" t="s">
        <v>18</v>
      </c>
    </row>
    <row r="71" spans="1:5" hidden="1" x14ac:dyDescent="0.25">
      <c r="A71" s="30" t="s">
        <v>242</v>
      </c>
      <c r="B71" s="13">
        <v>60192951611</v>
      </c>
      <c r="C71" s="14" t="s">
        <v>10</v>
      </c>
      <c r="D71" s="69"/>
      <c r="E71" s="10" t="s">
        <v>22</v>
      </c>
    </row>
    <row r="72" spans="1:5" ht="15.75" hidden="1" customHeight="1" x14ac:dyDescent="0.25">
      <c r="A72" s="30" t="s">
        <v>188</v>
      </c>
      <c r="B72" s="13">
        <v>90537984151</v>
      </c>
      <c r="C72" s="14" t="s">
        <v>10</v>
      </c>
      <c r="D72" s="69"/>
      <c r="E72" s="10" t="s">
        <v>66</v>
      </c>
    </row>
    <row r="73" spans="1:5" hidden="1" x14ac:dyDescent="0.25">
      <c r="A73" s="30" t="s">
        <v>293</v>
      </c>
      <c r="B73" s="13">
        <v>45535699512</v>
      </c>
      <c r="C73" s="14" t="s">
        <v>10</v>
      </c>
      <c r="D73" s="71" t="s">
        <v>305</v>
      </c>
      <c r="E73" s="10" t="s">
        <v>22</v>
      </c>
    </row>
    <row r="74" spans="1:5" hidden="1" x14ac:dyDescent="0.25">
      <c r="A74" s="30" t="s">
        <v>104</v>
      </c>
      <c r="B74" s="13">
        <v>26375458871</v>
      </c>
      <c r="C74" s="14" t="s">
        <v>106</v>
      </c>
      <c r="D74" s="69"/>
      <c r="E74" s="10" t="s">
        <v>66</v>
      </c>
    </row>
    <row r="75" spans="1:5" ht="30" hidden="1" x14ac:dyDescent="0.25">
      <c r="A75" s="30" t="s">
        <v>145</v>
      </c>
      <c r="B75" s="13">
        <v>75508100288</v>
      </c>
      <c r="C75" s="14" t="s">
        <v>10</v>
      </c>
      <c r="D75" s="69"/>
      <c r="E75" s="10" t="s">
        <v>22</v>
      </c>
    </row>
    <row r="76" spans="1:5" hidden="1" x14ac:dyDescent="0.25">
      <c r="A76" s="30" t="s">
        <v>58</v>
      </c>
      <c r="B76" s="13">
        <v>81793146560</v>
      </c>
      <c r="C76" s="14" t="s">
        <v>10</v>
      </c>
      <c r="D76" s="69"/>
      <c r="E76" s="10" t="s">
        <v>65</v>
      </c>
    </row>
    <row r="77" spans="1:5" ht="30" hidden="1" x14ac:dyDescent="0.25">
      <c r="A77" s="45" t="s">
        <v>161</v>
      </c>
      <c r="B77" s="13">
        <v>21705117910</v>
      </c>
      <c r="C77" s="14" t="s">
        <v>10</v>
      </c>
      <c r="D77" s="71" t="s">
        <v>305</v>
      </c>
      <c r="E77" s="10" t="s">
        <v>22</v>
      </c>
    </row>
    <row r="78" spans="1:5" ht="30.75" hidden="1" customHeight="1" x14ac:dyDescent="0.25">
      <c r="A78" s="30" t="s">
        <v>166</v>
      </c>
      <c r="B78" s="13">
        <v>89986866813</v>
      </c>
      <c r="C78" s="14" t="s">
        <v>10</v>
      </c>
      <c r="D78" s="69"/>
      <c r="E78" s="10" t="s">
        <v>66</v>
      </c>
    </row>
    <row r="79" spans="1:5" ht="20.25" hidden="1" customHeight="1" x14ac:dyDescent="0.25">
      <c r="A79" s="30" t="s">
        <v>191</v>
      </c>
      <c r="B79" s="13">
        <v>76963045568</v>
      </c>
      <c r="C79" s="14" t="s">
        <v>10</v>
      </c>
      <c r="D79" s="69"/>
      <c r="E79" s="10" t="s">
        <v>13</v>
      </c>
    </row>
    <row r="80" spans="1:5" ht="15.75" hidden="1" customHeight="1" x14ac:dyDescent="0.25">
      <c r="A80" s="30" t="s">
        <v>284</v>
      </c>
      <c r="B80" s="13">
        <v>90979617408</v>
      </c>
      <c r="C80" s="14" t="s">
        <v>10</v>
      </c>
      <c r="D80" s="69"/>
      <c r="E80" s="10" t="s">
        <v>82</v>
      </c>
    </row>
    <row r="81" spans="1:5" x14ac:dyDescent="0.25">
      <c r="A81" s="59" t="s">
        <v>288</v>
      </c>
      <c r="B81" s="13">
        <v>88357839718</v>
      </c>
      <c r="C81" s="14" t="s">
        <v>10</v>
      </c>
      <c r="D81" s="68">
        <v>90</v>
      </c>
      <c r="E81" s="10" t="s">
        <v>22</v>
      </c>
    </row>
    <row r="82" spans="1:5" hidden="1" x14ac:dyDescent="0.25">
      <c r="A82" s="30" t="s">
        <v>64</v>
      </c>
      <c r="B82" s="13">
        <v>27759560625</v>
      </c>
      <c r="C82" s="14" t="s">
        <v>10</v>
      </c>
      <c r="D82" s="69"/>
      <c r="E82" s="10" t="s">
        <v>19</v>
      </c>
    </row>
    <row r="83" spans="1:5" hidden="1" x14ac:dyDescent="0.25">
      <c r="A83" s="30" t="s">
        <v>267</v>
      </c>
      <c r="B83" s="13">
        <v>64308723629</v>
      </c>
      <c r="C83" s="14" t="s">
        <v>10</v>
      </c>
      <c r="D83" s="69"/>
      <c r="E83" s="10" t="s">
        <v>211</v>
      </c>
    </row>
    <row r="84" spans="1:5" hidden="1" x14ac:dyDescent="0.25">
      <c r="A84" s="30" t="s">
        <v>215</v>
      </c>
      <c r="B84" s="13">
        <v>21523879111</v>
      </c>
      <c r="C84" s="14" t="s">
        <v>10</v>
      </c>
      <c r="D84" s="69"/>
      <c r="E84" s="10" t="s">
        <v>82</v>
      </c>
    </row>
    <row r="85" spans="1:5" hidden="1" x14ac:dyDescent="0.25">
      <c r="A85" s="30" t="s">
        <v>215</v>
      </c>
      <c r="B85" s="13">
        <v>21523879111</v>
      </c>
      <c r="C85" s="14" t="s">
        <v>10</v>
      </c>
      <c r="D85" s="69"/>
      <c r="E85" s="10" t="s">
        <v>68</v>
      </c>
    </row>
    <row r="86" spans="1:5" hidden="1" x14ac:dyDescent="0.25">
      <c r="A86" s="30" t="s">
        <v>216</v>
      </c>
      <c r="B86" s="13"/>
      <c r="C86" s="14"/>
      <c r="D86" s="69"/>
      <c r="E86" s="10"/>
    </row>
    <row r="87" spans="1:5" hidden="1" x14ac:dyDescent="0.25">
      <c r="A87" s="30" t="s">
        <v>126</v>
      </c>
      <c r="B87" s="13">
        <v>59125377038</v>
      </c>
      <c r="C87" s="14" t="s">
        <v>10</v>
      </c>
      <c r="D87" s="69"/>
      <c r="E87" s="10" t="s">
        <v>108</v>
      </c>
    </row>
    <row r="88" spans="1:5" hidden="1" x14ac:dyDescent="0.25">
      <c r="A88" s="30" t="s">
        <v>210</v>
      </c>
      <c r="B88" s="13">
        <v>43150843424</v>
      </c>
      <c r="C88" s="14" t="s">
        <v>10</v>
      </c>
      <c r="D88" s="69"/>
      <c r="E88" s="10" t="s">
        <v>22</v>
      </c>
    </row>
    <row r="89" spans="1:5" ht="30" hidden="1" x14ac:dyDescent="0.25">
      <c r="A89" s="30" t="s">
        <v>246</v>
      </c>
      <c r="B89" s="13"/>
      <c r="C89" s="14" t="s">
        <v>247</v>
      </c>
      <c r="D89" s="69"/>
      <c r="E89" s="10" t="s">
        <v>66</v>
      </c>
    </row>
    <row r="90" spans="1:5" hidden="1" x14ac:dyDescent="0.25">
      <c r="A90" s="30" t="s">
        <v>99</v>
      </c>
      <c r="B90" s="13"/>
      <c r="C90" s="14" t="s">
        <v>105</v>
      </c>
      <c r="D90" s="69"/>
      <c r="E90" s="10" t="s">
        <v>66</v>
      </c>
    </row>
    <row r="91" spans="1:5" hidden="1" x14ac:dyDescent="0.25">
      <c r="A91" s="30" t="s">
        <v>250</v>
      </c>
      <c r="B91" s="13">
        <v>99520478773</v>
      </c>
      <c r="C91" s="14" t="s">
        <v>10</v>
      </c>
      <c r="D91" s="69"/>
      <c r="E91" s="10" t="s">
        <v>18</v>
      </c>
    </row>
    <row r="92" spans="1:5" hidden="1" x14ac:dyDescent="0.25">
      <c r="A92" s="30" t="s">
        <v>231</v>
      </c>
      <c r="B92" s="13" t="s">
        <v>232</v>
      </c>
      <c r="C92" s="14" t="s">
        <v>10</v>
      </c>
      <c r="D92" s="69"/>
      <c r="E92" s="10" t="s">
        <v>13</v>
      </c>
    </row>
    <row r="93" spans="1:5" hidden="1" x14ac:dyDescent="0.25">
      <c r="A93" s="30" t="s">
        <v>171</v>
      </c>
      <c r="B93" s="13"/>
      <c r="C93" s="14" t="s">
        <v>172</v>
      </c>
      <c r="D93" s="69"/>
      <c r="E93" s="10" t="s">
        <v>12</v>
      </c>
    </row>
    <row r="94" spans="1:5" hidden="1" x14ac:dyDescent="0.25">
      <c r="A94" s="30" t="s">
        <v>84</v>
      </c>
      <c r="B94" s="13">
        <v>47432874968</v>
      </c>
      <c r="C94" s="14" t="s">
        <v>10</v>
      </c>
      <c r="D94" s="69"/>
      <c r="E94" s="10" t="s">
        <v>20</v>
      </c>
    </row>
    <row r="95" spans="1:5" hidden="1" x14ac:dyDescent="0.25">
      <c r="A95" s="30" t="s">
        <v>258</v>
      </c>
      <c r="B95" s="13">
        <v>46377257342</v>
      </c>
      <c r="C95" s="14" t="s">
        <v>10</v>
      </c>
      <c r="D95" s="69"/>
      <c r="E95" s="10" t="s">
        <v>22</v>
      </c>
    </row>
    <row r="96" spans="1:5" hidden="1" x14ac:dyDescent="0.25">
      <c r="A96" s="30" t="s">
        <v>189</v>
      </c>
      <c r="B96" s="13">
        <v>86937855002</v>
      </c>
      <c r="C96" s="14" t="s">
        <v>10</v>
      </c>
      <c r="D96" s="69"/>
      <c r="E96" s="10" t="s">
        <v>22</v>
      </c>
    </row>
    <row r="97" spans="1:5" x14ac:dyDescent="0.25">
      <c r="A97" s="60" t="s">
        <v>301</v>
      </c>
      <c r="B97" s="46">
        <v>7818083813</v>
      </c>
      <c r="C97" s="14" t="s">
        <v>10</v>
      </c>
      <c r="D97" s="72">
        <v>1323.75</v>
      </c>
      <c r="E97" s="39" t="s">
        <v>68</v>
      </c>
    </row>
    <row r="98" spans="1:5" x14ac:dyDescent="0.25">
      <c r="A98" s="59" t="s">
        <v>43</v>
      </c>
      <c r="B98" s="13">
        <v>59143170280</v>
      </c>
      <c r="C98" s="14" t="s">
        <v>44</v>
      </c>
      <c r="D98" s="68">
        <v>275</v>
      </c>
      <c r="E98" s="10" t="s">
        <v>67</v>
      </c>
    </row>
    <row r="99" spans="1:5" x14ac:dyDescent="0.25">
      <c r="A99" s="59" t="s">
        <v>70</v>
      </c>
      <c r="B99" s="13">
        <v>62226620908</v>
      </c>
      <c r="C99" s="14" t="s">
        <v>10</v>
      </c>
      <c r="D99" s="68">
        <f>39.86+18.11</f>
        <v>57.97</v>
      </c>
      <c r="E99" s="39" t="s">
        <v>16</v>
      </c>
    </row>
    <row r="100" spans="1:5" hidden="1" x14ac:dyDescent="0.25">
      <c r="A100" s="30" t="s">
        <v>70</v>
      </c>
      <c r="B100" s="13">
        <v>62226620908</v>
      </c>
      <c r="C100" s="14" t="s">
        <v>10</v>
      </c>
      <c r="D100" s="69"/>
      <c r="E100" s="10" t="s">
        <v>68</v>
      </c>
    </row>
    <row r="101" spans="1:5" hidden="1" x14ac:dyDescent="0.25">
      <c r="A101" s="30" t="s">
        <v>70</v>
      </c>
      <c r="B101" s="13">
        <v>62226620908</v>
      </c>
      <c r="C101" s="14" t="s">
        <v>10</v>
      </c>
      <c r="D101" s="69"/>
      <c r="E101" s="10" t="s">
        <v>12</v>
      </c>
    </row>
    <row r="102" spans="1:5" hidden="1" x14ac:dyDescent="0.25">
      <c r="A102" s="30" t="s">
        <v>78</v>
      </c>
      <c r="B102" s="13"/>
      <c r="C102" s="14"/>
      <c r="D102" s="69"/>
      <c r="E102" s="10"/>
    </row>
    <row r="103" spans="1:5" hidden="1" x14ac:dyDescent="0.25">
      <c r="A103" s="30" t="s">
        <v>89</v>
      </c>
      <c r="B103" s="13">
        <v>84269705191</v>
      </c>
      <c r="C103" s="14" t="s">
        <v>10</v>
      </c>
      <c r="D103" s="69"/>
      <c r="E103" s="10" t="s">
        <v>68</v>
      </c>
    </row>
    <row r="104" spans="1:5" hidden="1" x14ac:dyDescent="0.25">
      <c r="A104" s="30" t="s">
        <v>292</v>
      </c>
      <c r="B104" s="13">
        <v>3429095529</v>
      </c>
      <c r="C104" s="14" t="s">
        <v>10</v>
      </c>
      <c r="D104" s="69"/>
      <c r="E104" s="10" t="s">
        <v>68</v>
      </c>
    </row>
    <row r="105" spans="1:5" hidden="1" x14ac:dyDescent="0.25">
      <c r="A105" s="30" t="s">
        <v>203</v>
      </c>
      <c r="B105" s="13">
        <v>56616753620</v>
      </c>
      <c r="C105" s="14" t="s">
        <v>163</v>
      </c>
      <c r="D105" s="69"/>
      <c r="E105" s="10" t="s">
        <v>82</v>
      </c>
    </row>
    <row r="106" spans="1:5" hidden="1" x14ac:dyDescent="0.25">
      <c r="A106" s="30" t="s">
        <v>203</v>
      </c>
      <c r="B106" s="13">
        <v>56616753620</v>
      </c>
      <c r="C106" s="14" t="s">
        <v>163</v>
      </c>
      <c r="D106" s="69"/>
      <c r="E106" s="10" t="s">
        <v>82</v>
      </c>
    </row>
    <row r="107" spans="1:5" hidden="1" x14ac:dyDescent="0.25">
      <c r="A107" s="30" t="s">
        <v>203</v>
      </c>
      <c r="B107" s="13">
        <v>56616753620</v>
      </c>
      <c r="C107" s="14" t="s">
        <v>163</v>
      </c>
      <c r="D107" s="69"/>
      <c r="E107" s="10" t="s">
        <v>20</v>
      </c>
    </row>
    <row r="108" spans="1:5" hidden="1" x14ac:dyDescent="0.25">
      <c r="A108" s="30" t="s">
        <v>205</v>
      </c>
      <c r="B108" s="13"/>
      <c r="C108" s="14"/>
      <c r="D108" s="69"/>
      <c r="E108" s="10"/>
    </row>
    <row r="109" spans="1:5" hidden="1" x14ac:dyDescent="0.25">
      <c r="A109" s="30" t="s">
        <v>91</v>
      </c>
      <c r="B109" s="13">
        <v>66089976432</v>
      </c>
      <c r="C109" s="14" t="s">
        <v>10</v>
      </c>
      <c r="D109" s="69"/>
      <c r="E109" s="10" t="s">
        <v>20</v>
      </c>
    </row>
    <row r="110" spans="1:5" ht="14.25" hidden="1" customHeight="1" x14ac:dyDescent="0.25">
      <c r="A110" s="30" t="s">
        <v>278</v>
      </c>
      <c r="B110" s="13">
        <v>81725888904</v>
      </c>
      <c r="C110" s="14" t="s">
        <v>279</v>
      </c>
      <c r="D110" s="69"/>
      <c r="E110" s="10" t="s">
        <v>68</v>
      </c>
    </row>
    <row r="111" spans="1:5" ht="30" hidden="1" x14ac:dyDescent="0.25">
      <c r="A111" s="30" t="s">
        <v>243</v>
      </c>
      <c r="B111" s="13"/>
      <c r="C111" s="14" t="s">
        <v>245</v>
      </c>
      <c r="D111" s="69"/>
      <c r="E111" s="10" t="s">
        <v>22</v>
      </c>
    </row>
    <row r="112" spans="1:5" hidden="1" x14ac:dyDescent="0.25">
      <c r="A112" s="30" t="s">
        <v>5</v>
      </c>
      <c r="B112" s="13">
        <v>50467974870</v>
      </c>
      <c r="C112" s="14" t="s">
        <v>11</v>
      </c>
      <c r="D112" s="69"/>
      <c r="E112" s="10" t="s">
        <v>12</v>
      </c>
    </row>
    <row r="113" spans="1:7" hidden="1" x14ac:dyDescent="0.25">
      <c r="A113" s="30" t="s">
        <v>236</v>
      </c>
      <c r="B113" s="13"/>
      <c r="C113" s="14" t="s">
        <v>237</v>
      </c>
      <c r="D113" s="69"/>
      <c r="E113" s="10" t="s">
        <v>22</v>
      </c>
    </row>
    <row r="114" spans="1:7" x14ac:dyDescent="0.25">
      <c r="A114" s="59" t="s">
        <v>35</v>
      </c>
      <c r="B114" s="13" t="s">
        <v>61</v>
      </c>
      <c r="C114" s="14" t="s">
        <v>10</v>
      </c>
      <c r="D114" s="68">
        <v>100</v>
      </c>
      <c r="E114" s="10" t="s">
        <v>15</v>
      </c>
    </row>
    <row r="115" spans="1:7" hidden="1" x14ac:dyDescent="0.25">
      <c r="A115" s="30" t="s">
        <v>234</v>
      </c>
      <c r="B115" s="13" t="s">
        <v>235</v>
      </c>
      <c r="C115" s="14" t="s">
        <v>10</v>
      </c>
      <c r="D115" s="69"/>
      <c r="E115" s="10" t="s">
        <v>208</v>
      </c>
    </row>
    <row r="116" spans="1:7" hidden="1" x14ac:dyDescent="0.25">
      <c r="A116" s="30" t="s">
        <v>152</v>
      </c>
      <c r="B116" s="13">
        <v>45001686598</v>
      </c>
      <c r="C116" s="14" t="s">
        <v>10</v>
      </c>
      <c r="D116" s="69"/>
      <c r="E116" s="10" t="s">
        <v>22</v>
      </c>
    </row>
    <row r="117" spans="1:7" hidden="1" x14ac:dyDescent="0.25">
      <c r="A117" s="30" t="s">
        <v>178</v>
      </c>
      <c r="B117" s="13">
        <v>32179081874</v>
      </c>
      <c r="C117" s="14" t="s">
        <v>10</v>
      </c>
      <c r="D117" s="69"/>
      <c r="E117" s="10" t="s">
        <v>15</v>
      </c>
    </row>
    <row r="118" spans="1:7" x14ac:dyDescent="0.25">
      <c r="A118" s="59" t="s">
        <v>241</v>
      </c>
      <c r="B118" s="46">
        <v>85106651596</v>
      </c>
      <c r="C118" s="47" t="s">
        <v>10</v>
      </c>
      <c r="D118" s="68">
        <f>204.72</f>
        <v>204.72</v>
      </c>
      <c r="E118" s="39" t="s">
        <v>19</v>
      </c>
    </row>
    <row r="119" spans="1:7" hidden="1" x14ac:dyDescent="0.25">
      <c r="A119" s="30" t="s">
        <v>38</v>
      </c>
      <c r="B119" s="13">
        <v>26240899420</v>
      </c>
      <c r="C119" s="14" t="s">
        <v>10</v>
      </c>
      <c r="D119" s="69"/>
      <c r="E119" s="10" t="s">
        <v>67</v>
      </c>
    </row>
    <row r="120" spans="1:7" hidden="1" x14ac:dyDescent="0.25">
      <c r="A120" s="59" t="s">
        <v>38</v>
      </c>
      <c r="B120" s="13">
        <v>26240899420</v>
      </c>
      <c r="C120" s="14" t="s">
        <v>10</v>
      </c>
      <c r="D120" s="68">
        <v>162.5</v>
      </c>
      <c r="E120" s="10" t="s">
        <v>68</v>
      </c>
    </row>
    <row r="121" spans="1:7" ht="12.75" customHeight="1" x14ac:dyDescent="0.25">
      <c r="A121" s="45" t="s">
        <v>201</v>
      </c>
      <c r="B121" s="13"/>
      <c r="C121" s="14"/>
      <c r="D121" s="68">
        <f>D120</f>
        <v>162.5</v>
      </c>
      <c r="E121" s="10"/>
    </row>
    <row r="122" spans="1:7" hidden="1" x14ac:dyDescent="0.25">
      <c r="A122" s="30" t="s">
        <v>118</v>
      </c>
      <c r="B122" s="13">
        <v>78796880101</v>
      </c>
      <c r="C122" s="14" t="s">
        <v>119</v>
      </c>
      <c r="D122" s="69"/>
      <c r="E122" s="10" t="s">
        <v>52</v>
      </c>
    </row>
    <row r="123" spans="1:7" x14ac:dyDescent="0.25">
      <c r="A123" s="60" t="s">
        <v>300</v>
      </c>
      <c r="B123" s="41">
        <v>53656152979</v>
      </c>
      <c r="C123" s="47" t="s">
        <v>10</v>
      </c>
      <c r="D123" s="72">
        <v>82.4</v>
      </c>
      <c r="E123" s="39" t="s">
        <v>16</v>
      </c>
    </row>
    <row r="124" spans="1:7" hidden="1" x14ac:dyDescent="0.25">
      <c r="A124" s="30" t="s">
        <v>275</v>
      </c>
      <c r="B124" s="13">
        <v>13651947568</v>
      </c>
      <c r="C124" s="14" t="s">
        <v>10</v>
      </c>
      <c r="D124" s="69"/>
      <c r="E124" s="10" t="s">
        <v>26</v>
      </c>
    </row>
    <row r="125" spans="1:7" ht="0.75" customHeight="1" x14ac:dyDescent="0.25">
      <c r="A125" s="30" t="s">
        <v>114</v>
      </c>
      <c r="B125" s="13">
        <v>64536314217</v>
      </c>
      <c r="C125" s="14" t="s">
        <v>115</v>
      </c>
      <c r="D125" s="69"/>
      <c r="E125" s="10" t="s">
        <v>15</v>
      </c>
    </row>
    <row r="126" spans="1:7" hidden="1" x14ac:dyDescent="0.25">
      <c r="A126" s="30" t="s">
        <v>94</v>
      </c>
      <c r="B126" s="13">
        <v>70108447975</v>
      </c>
      <c r="C126" s="14" t="s">
        <v>95</v>
      </c>
      <c r="D126" s="68">
        <f>330.4+3756.84</f>
        <v>4087.2400000000002</v>
      </c>
      <c r="E126" s="10" t="s">
        <v>12</v>
      </c>
      <c r="G126" t="s">
        <v>305</v>
      </c>
    </row>
    <row r="127" spans="1:7" hidden="1" x14ac:dyDescent="0.25">
      <c r="A127" s="30" t="s">
        <v>94</v>
      </c>
      <c r="B127" s="13">
        <v>70108447975</v>
      </c>
      <c r="C127" s="14" t="s">
        <v>95</v>
      </c>
      <c r="D127" s="69"/>
      <c r="E127" s="10" t="s">
        <v>22</v>
      </c>
    </row>
    <row r="128" spans="1:7" ht="19.5" customHeight="1" x14ac:dyDescent="0.25">
      <c r="A128" s="59" t="s">
        <v>103</v>
      </c>
      <c r="B128" s="13"/>
      <c r="C128" s="14"/>
      <c r="D128" s="68">
        <f>D126+D127</f>
        <v>4087.2400000000002</v>
      </c>
      <c r="E128" s="10"/>
    </row>
    <row r="129" spans="1:5" x14ac:dyDescent="0.25">
      <c r="A129" s="59" t="s">
        <v>74</v>
      </c>
      <c r="B129" s="13">
        <v>64546066176</v>
      </c>
      <c r="C129" s="14" t="s">
        <v>10</v>
      </c>
      <c r="D129" s="68">
        <f>86.63+125.49+48.38</f>
        <v>260.5</v>
      </c>
      <c r="E129" s="10" t="s">
        <v>12</v>
      </c>
    </row>
    <row r="130" spans="1:5" hidden="1" x14ac:dyDescent="0.25">
      <c r="A130" s="30" t="s">
        <v>74</v>
      </c>
      <c r="B130" s="13">
        <v>64546066177</v>
      </c>
      <c r="C130" s="14" t="s">
        <v>10</v>
      </c>
      <c r="D130" s="69"/>
      <c r="E130" s="10" t="s">
        <v>65</v>
      </c>
    </row>
    <row r="131" spans="1:5" ht="16.5" hidden="1" customHeight="1" x14ac:dyDescent="0.25">
      <c r="A131" s="30" t="s">
        <v>238</v>
      </c>
      <c r="B131" s="13"/>
      <c r="C131" s="14"/>
      <c r="D131" s="69"/>
      <c r="E131" s="10"/>
    </row>
    <row r="132" spans="1:5" ht="30" hidden="1" x14ac:dyDescent="0.25">
      <c r="A132" s="30" t="s">
        <v>185</v>
      </c>
      <c r="B132" s="13"/>
      <c r="C132" s="14" t="s">
        <v>105</v>
      </c>
      <c r="D132" s="69"/>
      <c r="E132" s="10" t="s">
        <v>22</v>
      </c>
    </row>
    <row r="133" spans="1:5" ht="14.25" hidden="1" customHeight="1" x14ac:dyDescent="0.25">
      <c r="A133" s="30" t="s">
        <v>159</v>
      </c>
      <c r="B133" s="13">
        <v>33392005961</v>
      </c>
      <c r="C133" s="14" t="s">
        <v>10</v>
      </c>
      <c r="D133" s="69"/>
      <c r="E133" s="10" t="s">
        <v>14</v>
      </c>
    </row>
    <row r="134" spans="1:5" hidden="1" x14ac:dyDescent="0.25">
      <c r="A134" s="30" t="s">
        <v>155</v>
      </c>
      <c r="B134" s="13" t="s">
        <v>154</v>
      </c>
      <c r="C134" s="14" t="s">
        <v>10</v>
      </c>
      <c r="D134" s="69"/>
      <c r="E134" s="10" t="s">
        <v>68</v>
      </c>
    </row>
    <row r="135" spans="1:5" hidden="1" x14ac:dyDescent="0.25">
      <c r="A135" s="30" t="s">
        <v>73</v>
      </c>
      <c r="B135" s="13" t="s">
        <v>83</v>
      </c>
      <c r="C135" s="14" t="s">
        <v>10</v>
      </c>
      <c r="D135" s="69"/>
      <c r="E135" s="10" t="s">
        <v>12</v>
      </c>
    </row>
    <row r="136" spans="1:5" ht="30" hidden="1" x14ac:dyDescent="0.25">
      <c r="A136" s="30" t="s">
        <v>228</v>
      </c>
      <c r="B136" s="13">
        <v>65986891408</v>
      </c>
      <c r="C136" s="14" t="s">
        <v>10</v>
      </c>
      <c r="D136" s="69"/>
      <c r="E136" s="10" t="s">
        <v>26</v>
      </c>
    </row>
    <row r="137" spans="1:5" hidden="1" x14ac:dyDescent="0.25">
      <c r="A137" s="30" t="s">
        <v>186</v>
      </c>
      <c r="B137" s="13">
        <v>10077695689</v>
      </c>
      <c r="C137" s="14" t="s">
        <v>10</v>
      </c>
      <c r="D137" s="69"/>
      <c r="E137" s="10" t="s">
        <v>211</v>
      </c>
    </row>
    <row r="138" spans="1:5" hidden="1" x14ac:dyDescent="0.25">
      <c r="A138" s="30" t="s">
        <v>86</v>
      </c>
      <c r="B138" s="13" t="s">
        <v>87</v>
      </c>
      <c r="C138" s="14" t="s">
        <v>10</v>
      </c>
      <c r="D138" s="69"/>
      <c r="E138" s="10" t="s">
        <v>68</v>
      </c>
    </row>
    <row r="139" spans="1:5" hidden="1" x14ac:dyDescent="0.25">
      <c r="A139" s="30" t="s">
        <v>285</v>
      </c>
      <c r="B139" s="13">
        <v>78759188952</v>
      </c>
      <c r="C139" s="14" t="s">
        <v>286</v>
      </c>
      <c r="D139" s="69" t="s">
        <v>305</v>
      </c>
      <c r="E139" s="10" t="s">
        <v>52</v>
      </c>
    </row>
    <row r="140" spans="1:5" x14ac:dyDescent="0.25">
      <c r="A140" s="59" t="s">
        <v>255</v>
      </c>
      <c r="B140" s="13" t="s">
        <v>256</v>
      </c>
      <c r="C140" s="14" t="s">
        <v>257</v>
      </c>
      <c r="D140" s="68">
        <v>18.399999999999999</v>
      </c>
      <c r="E140" s="10" t="s">
        <v>66</v>
      </c>
    </row>
    <row r="141" spans="1:5" hidden="1" x14ac:dyDescent="0.25">
      <c r="A141" s="30" t="s">
        <v>212</v>
      </c>
      <c r="B141" s="13"/>
      <c r="C141" s="14"/>
      <c r="D141" s="69"/>
      <c r="E141" s="10" t="s">
        <v>12</v>
      </c>
    </row>
    <row r="142" spans="1:5" hidden="1" x14ac:dyDescent="0.25">
      <c r="A142" s="30" t="s">
        <v>253</v>
      </c>
      <c r="B142" s="13">
        <v>28495895537</v>
      </c>
      <c r="C142" s="14" t="s">
        <v>10</v>
      </c>
      <c r="D142" s="69"/>
      <c r="E142" s="10" t="s">
        <v>52</v>
      </c>
    </row>
    <row r="143" spans="1:5" x14ac:dyDescent="0.25">
      <c r="A143" s="59" t="s">
        <v>42</v>
      </c>
      <c r="B143" s="13">
        <v>95517402410</v>
      </c>
      <c r="C143" s="14" t="s">
        <v>10</v>
      </c>
      <c r="D143" s="68">
        <v>2906.25</v>
      </c>
      <c r="E143" s="10" t="s">
        <v>68</v>
      </c>
    </row>
    <row r="144" spans="1:5" hidden="1" x14ac:dyDescent="0.25">
      <c r="A144" s="59" t="s">
        <v>47</v>
      </c>
      <c r="B144" s="46">
        <v>14776088720</v>
      </c>
      <c r="C144" s="47" t="s">
        <v>10</v>
      </c>
      <c r="D144" s="68">
        <v>45.63</v>
      </c>
      <c r="E144" s="39" t="s">
        <v>181</v>
      </c>
    </row>
    <row r="145" spans="1:7" hidden="1" x14ac:dyDescent="0.25">
      <c r="A145" s="30" t="s">
        <v>47</v>
      </c>
      <c r="B145" s="13">
        <v>14776088720</v>
      </c>
      <c r="C145" s="14" t="s">
        <v>10</v>
      </c>
      <c r="D145" s="69">
        <v>0</v>
      </c>
      <c r="E145" s="10" t="s">
        <v>233</v>
      </c>
    </row>
    <row r="146" spans="1:7" x14ac:dyDescent="0.25">
      <c r="A146" s="45" t="s">
        <v>227</v>
      </c>
      <c r="B146" s="46"/>
      <c r="C146" s="47"/>
      <c r="D146" s="71">
        <f>D144+D145</f>
        <v>45.63</v>
      </c>
      <c r="E146" s="10"/>
    </row>
    <row r="147" spans="1:7" hidden="1" x14ac:dyDescent="0.25">
      <c r="A147" s="30" t="s">
        <v>162</v>
      </c>
      <c r="B147" s="13">
        <v>60644129780</v>
      </c>
      <c r="C147" s="14" t="s">
        <v>163</v>
      </c>
      <c r="D147" s="69"/>
      <c r="E147" s="10" t="s">
        <v>15</v>
      </c>
    </row>
    <row r="148" spans="1:7" hidden="1" x14ac:dyDescent="0.25">
      <c r="A148" s="30" t="s">
        <v>55</v>
      </c>
      <c r="B148" s="13" t="s">
        <v>69</v>
      </c>
      <c r="C148" s="14" t="s">
        <v>10</v>
      </c>
      <c r="D148" s="69"/>
      <c r="E148" s="10" t="s">
        <v>12</v>
      </c>
    </row>
    <row r="149" spans="1:7" hidden="1" x14ac:dyDescent="0.25">
      <c r="A149" s="30" t="s">
        <v>55</v>
      </c>
      <c r="B149" s="13" t="s">
        <v>69</v>
      </c>
      <c r="C149" s="14" t="s">
        <v>10</v>
      </c>
      <c r="D149" s="69"/>
      <c r="E149" s="10" t="s">
        <v>16</v>
      </c>
    </row>
    <row r="150" spans="1:7" hidden="1" x14ac:dyDescent="0.25">
      <c r="A150" s="30" t="s">
        <v>110</v>
      </c>
      <c r="B150" s="13"/>
      <c r="C150" s="14"/>
      <c r="D150" s="69"/>
      <c r="E150" s="10"/>
    </row>
    <row r="151" spans="1:7" ht="30" hidden="1" x14ac:dyDescent="0.25">
      <c r="A151" s="30" t="s">
        <v>229</v>
      </c>
      <c r="B151" s="13" t="s">
        <v>290</v>
      </c>
      <c r="C151" s="14" t="s">
        <v>230</v>
      </c>
      <c r="D151" s="69"/>
      <c r="E151" s="10" t="s">
        <v>233</v>
      </c>
    </row>
    <row r="152" spans="1:7" hidden="1" x14ac:dyDescent="0.25">
      <c r="A152" s="30" t="s">
        <v>264</v>
      </c>
      <c r="B152" s="13">
        <v>67414818090</v>
      </c>
      <c r="C152" s="14" t="s">
        <v>10</v>
      </c>
      <c r="D152" s="69"/>
      <c r="E152" s="10" t="s">
        <v>22</v>
      </c>
    </row>
    <row r="153" spans="1:7" hidden="1" x14ac:dyDescent="0.25">
      <c r="A153" s="30" t="s">
        <v>79</v>
      </c>
      <c r="B153" s="13">
        <v>25170721692</v>
      </c>
      <c r="C153" s="14" t="s">
        <v>10</v>
      </c>
      <c r="D153" s="69"/>
      <c r="E153" s="10" t="s">
        <v>68</v>
      </c>
    </row>
    <row r="154" spans="1:7" hidden="1" x14ac:dyDescent="0.25">
      <c r="A154" s="30" t="s">
        <v>273</v>
      </c>
      <c r="B154" s="13">
        <v>3796422722</v>
      </c>
      <c r="C154" s="14" t="s">
        <v>10</v>
      </c>
      <c r="D154" s="73" t="s">
        <v>305</v>
      </c>
      <c r="E154" s="10" t="s">
        <v>22</v>
      </c>
    </row>
    <row r="155" spans="1:7" ht="17.25" hidden="1" customHeight="1" x14ac:dyDescent="0.25">
      <c r="A155" s="59" t="s">
        <v>34</v>
      </c>
      <c r="B155" s="13">
        <v>26751300953</v>
      </c>
      <c r="C155" s="14" t="s">
        <v>10</v>
      </c>
      <c r="D155" s="68">
        <f>962.5+1007.8</f>
        <v>1970.3</v>
      </c>
      <c r="E155" s="10" t="s">
        <v>15</v>
      </c>
      <c r="G155" s="25"/>
    </row>
    <row r="156" spans="1:7" hidden="1" x14ac:dyDescent="0.25">
      <c r="A156" s="30" t="s">
        <v>34</v>
      </c>
      <c r="B156" s="13">
        <v>26751300953</v>
      </c>
      <c r="C156" s="14" t="s">
        <v>10</v>
      </c>
      <c r="D156" s="74"/>
      <c r="E156" s="10" t="s">
        <v>197</v>
      </c>
    </row>
    <row r="157" spans="1:7" hidden="1" x14ac:dyDescent="0.25">
      <c r="A157" s="59" t="s">
        <v>34</v>
      </c>
      <c r="B157" s="13">
        <v>26751300954</v>
      </c>
      <c r="C157" s="14" t="s">
        <v>10</v>
      </c>
      <c r="D157" s="68">
        <v>24176.25</v>
      </c>
      <c r="E157" s="10" t="s">
        <v>225</v>
      </c>
    </row>
    <row r="158" spans="1:7" ht="17.25" hidden="1" customHeight="1" x14ac:dyDescent="0.25">
      <c r="A158" s="30" t="s">
        <v>34</v>
      </c>
      <c r="B158" s="13">
        <v>26751300953</v>
      </c>
      <c r="C158" s="14" t="s">
        <v>10</v>
      </c>
      <c r="D158" s="69"/>
      <c r="E158" s="10" t="s">
        <v>82</v>
      </c>
    </row>
    <row r="159" spans="1:7" hidden="1" x14ac:dyDescent="0.25">
      <c r="A159" s="59" t="s">
        <v>34</v>
      </c>
      <c r="B159" s="13">
        <v>26751300953</v>
      </c>
      <c r="C159" s="14" t="s">
        <v>10</v>
      </c>
      <c r="D159" s="68">
        <v>327.24</v>
      </c>
      <c r="E159" s="10" t="s">
        <v>12</v>
      </c>
    </row>
    <row r="160" spans="1:7" x14ac:dyDescent="0.25">
      <c r="A160" s="45" t="s">
        <v>37</v>
      </c>
      <c r="B160" s="46">
        <v>26751300953</v>
      </c>
      <c r="C160" s="47" t="s">
        <v>10</v>
      </c>
      <c r="D160" s="68">
        <f>D155+D159+D157</f>
        <v>26473.79</v>
      </c>
      <c r="E160" s="10"/>
    </row>
    <row r="161" spans="1:5" hidden="1" x14ac:dyDescent="0.25">
      <c r="A161" s="30" t="s">
        <v>32</v>
      </c>
      <c r="B161" s="13">
        <v>20023871072</v>
      </c>
      <c r="C161" s="14" t="s">
        <v>10</v>
      </c>
      <c r="D161" s="69"/>
      <c r="E161" s="10" t="s">
        <v>26</v>
      </c>
    </row>
    <row r="162" spans="1:5" hidden="1" x14ac:dyDescent="0.25">
      <c r="A162" s="30" t="s">
        <v>254</v>
      </c>
      <c r="B162" s="13">
        <v>18432368449</v>
      </c>
      <c r="C162" s="14" t="s">
        <v>10</v>
      </c>
      <c r="D162" s="69"/>
      <c r="E162" s="10" t="s">
        <v>12</v>
      </c>
    </row>
    <row r="163" spans="1:5" hidden="1" x14ac:dyDescent="0.25">
      <c r="A163" s="30" t="s">
        <v>111</v>
      </c>
      <c r="B163" s="13">
        <v>29261251282</v>
      </c>
      <c r="C163" s="14" t="s">
        <v>10</v>
      </c>
      <c r="D163" s="69"/>
      <c r="E163" s="10" t="s">
        <v>16</v>
      </c>
    </row>
    <row r="164" spans="1:5" hidden="1" x14ac:dyDescent="0.25">
      <c r="A164" s="30" t="s">
        <v>138</v>
      </c>
      <c r="B164" s="13">
        <v>25128646075</v>
      </c>
      <c r="C164" s="14" t="s">
        <v>139</v>
      </c>
      <c r="D164" s="69"/>
      <c r="E164" s="10" t="s">
        <v>52</v>
      </c>
    </row>
    <row r="165" spans="1:5" x14ac:dyDescent="0.25">
      <c r="A165" s="59" t="s">
        <v>144</v>
      </c>
      <c r="B165" s="13">
        <v>89811416156</v>
      </c>
      <c r="C165" s="14" t="s">
        <v>10</v>
      </c>
      <c r="D165" s="68">
        <v>327.7</v>
      </c>
      <c r="E165" s="10" t="s">
        <v>12</v>
      </c>
    </row>
    <row r="166" spans="1:5" hidden="1" x14ac:dyDescent="0.25">
      <c r="A166" s="30" t="s">
        <v>192</v>
      </c>
      <c r="B166" s="13">
        <v>63558063520</v>
      </c>
      <c r="C166" s="14" t="s">
        <v>63</v>
      </c>
      <c r="D166" s="69"/>
      <c r="E166" s="10" t="s">
        <v>22</v>
      </c>
    </row>
    <row r="167" spans="1:5" hidden="1" x14ac:dyDescent="0.25">
      <c r="A167" s="30" t="s">
        <v>184</v>
      </c>
      <c r="B167" s="13">
        <v>17969163108</v>
      </c>
      <c r="C167" s="14" t="s">
        <v>10</v>
      </c>
      <c r="D167" s="69"/>
      <c r="E167" s="10" t="s">
        <v>68</v>
      </c>
    </row>
    <row r="168" spans="1:5" hidden="1" x14ac:dyDescent="0.25">
      <c r="A168" s="30" t="s">
        <v>196</v>
      </c>
      <c r="B168" s="13">
        <v>58187673244</v>
      </c>
      <c r="C168" s="14" t="s">
        <v>10</v>
      </c>
      <c r="D168" s="69"/>
      <c r="E168" s="10" t="s">
        <v>22</v>
      </c>
    </row>
    <row r="169" spans="1:5" hidden="1" x14ac:dyDescent="0.25">
      <c r="A169" s="30" t="s">
        <v>96</v>
      </c>
      <c r="B169" s="13">
        <v>95760814527</v>
      </c>
      <c r="C169" s="14" t="s">
        <v>10</v>
      </c>
      <c r="D169" s="69"/>
      <c r="E169" s="10" t="s">
        <v>22</v>
      </c>
    </row>
    <row r="170" spans="1:5" hidden="1" x14ac:dyDescent="0.25">
      <c r="A170" s="30" t="s">
        <v>217</v>
      </c>
      <c r="B170" s="13">
        <v>15092830919</v>
      </c>
      <c r="C170" s="14" t="s">
        <v>10</v>
      </c>
      <c r="D170" s="69"/>
      <c r="E170" s="10" t="s">
        <v>16</v>
      </c>
    </row>
    <row r="171" spans="1:5" hidden="1" x14ac:dyDescent="0.25">
      <c r="A171" s="30" t="s">
        <v>54</v>
      </c>
      <c r="B171" s="13">
        <v>46108893754</v>
      </c>
      <c r="C171" s="14" t="s">
        <v>10</v>
      </c>
      <c r="D171" s="69"/>
      <c r="E171" s="10" t="s">
        <v>24</v>
      </c>
    </row>
    <row r="172" spans="1:5" hidden="1" x14ac:dyDescent="0.25">
      <c r="A172" s="30" t="s">
        <v>209</v>
      </c>
      <c r="B172" s="13">
        <v>66215205786</v>
      </c>
      <c r="C172" s="14" t="s">
        <v>10</v>
      </c>
      <c r="D172" s="69"/>
      <c r="E172" s="10" t="s">
        <v>68</v>
      </c>
    </row>
    <row r="173" spans="1:5" hidden="1" x14ac:dyDescent="0.25">
      <c r="A173" s="30" t="s">
        <v>160</v>
      </c>
      <c r="B173" s="13">
        <v>39672837472</v>
      </c>
      <c r="C173" s="14" t="s">
        <v>10</v>
      </c>
      <c r="D173" s="69"/>
      <c r="E173" s="10" t="s">
        <v>22</v>
      </c>
    </row>
    <row r="174" spans="1:5" hidden="1" x14ac:dyDescent="0.25">
      <c r="A174" s="30" t="s">
        <v>148</v>
      </c>
      <c r="B174" s="13">
        <v>31315738660</v>
      </c>
      <c r="C174" s="14" t="s">
        <v>10</v>
      </c>
      <c r="D174" s="69"/>
      <c r="E174" s="10" t="s">
        <v>15</v>
      </c>
    </row>
    <row r="175" spans="1:5" hidden="1" x14ac:dyDescent="0.25">
      <c r="A175" s="30" t="s">
        <v>283</v>
      </c>
      <c r="B175" s="13">
        <v>57484725826</v>
      </c>
      <c r="C175" s="14" t="s">
        <v>10</v>
      </c>
      <c r="D175" s="69"/>
      <c r="E175" s="10" t="s">
        <v>26</v>
      </c>
    </row>
    <row r="176" spans="1:5" hidden="1" x14ac:dyDescent="0.25">
      <c r="A176" s="30" t="s">
        <v>90</v>
      </c>
      <c r="B176" s="13">
        <v>88227857014</v>
      </c>
      <c r="C176" s="14" t="s">
        <v>92</v>
      </c>
      <c r="D176" s="69"/>
      <c r="E176" s="10" t="s">
        <v>15</v>
      </c>
    </row>
    <row r="177" spans="1:5" x14ac:dyDescent="0.25">
      <c r="A177" s="59" t="s">
        <v>80</v>
      </c>
      <c r="B177" s="13">
        <v>22597784145</v>
      </c>
      <c r="C177" s="14" t="s">
        <v>10</v>
      </c>
      <c r="D177" s="68">
        <f>50.31</f>
        <v>50.31</v>
      </c>
      <c r="E177" s="10" t="s">
        <v>26</v>
      </c>
    </row>
    <row r="178" spans="1:5" hidden="1" x14ac:dyDescent="0.25">
      <c r="A178" s="30" t="s">
        <v>167</v>
      </c>
      <c r="B178" s="13">
        <v>47659582130</v>
      </c>
      <c r="C178" s="14" t="s">
        <v>10</v>
      </c>
      <c r="D178" s="69"/>
      <c r="E178" s="10" t="s">
        <v>68</v>
      </c>
    </row>
    <row r="179" spans="1:5" hidden="1" x14ac:dyDescent="0.25">
      <c r="A179" s="30" t="s">
        <v>168</v>
      </c>
      <c r="B179" s="13">
        <v>34006712538</v>
      </c>
      <c r="C179" s="14" t="s">
        <v>10</v>
      </c>
      <c r="D179" s="69"/>
      <c r="E179" s="10" t="s">
        <v>22</v>
      </c>
    </row>
    <row r="180" spans="1:5" hidden="1" x14ac:dyDescent="0.25">
      <c r="A180" s="30" t="s">
        <v>287</v>
      </c>
      <c r="B180" s="13">
        <v>43546843724</v>
      </c>
      <c r="C180" s="14" t="s">
        <v>10</v>
      </c>
      <c r="D180" s="69"/>
      <c r="E180" s="10" t="s">
        <v>16</v>
      </c>
    </row>
    <row r="181" spans="1:5" hidden="1" x14ac:dyDescent="0.25">
      <c r="A181" s="30" t="s">
        <v>93</v>
      </c>
      <c r="B181" s="13">
        <v>99944170669</v>
      </c>
      <c r="C181" s="14" t="s">
        <v>10</v>
      </c>
      <c r="D181" s="69"/>
      <c r="E181" s="10" t="s">
        <v>22</v>
      </c>
    </row>
    <row r="182" spans="1:5" hidden="1" x14ac:dyDescent="0.25">
      <c r="A182" s="30" t="s">
        <v>200</v>
      </c>
      <c r="B182" s="13">
        <v>16303289594</v>
      </c>
      <c r="C182" s="14" t="s">
        <v>10</v>
      </c>
      <c r="D182" s="69"/>
      <c r="E182" s="10" t="s">
        <v>68</v>
      </c>
    </row>
    <row r="183" spans="1:5" hidden="1" x14ac:dyDescent="0.25">
      <c r="A183" s="59" t="s">
        <v>41</v>
      </c>
      <c r="B183" s="13">
        <v>70133616033</v>
      </c>
      <c r="C183" s="13" t="s">
        <v>10</v>
      </c>
      <c r="D183" s="72">
        <f>236.64+211.36</f>
        <v>448</v>
      </c>
      <c r="E183" s="10" t="s">
        <v>13</v>
      </c>
    </row>
    <row r="184" spans="1:5" hidden="1" x14ac:dyDescent="0.25">
      <c r="A184" s="30" t="s">
        <v>41</v>
      </c>
      <c r="B184" s="13">
        <v>70133616033</v>
      </c>
      <c r="C184" s="13" t="s">
        <v>10</v>
      </c>
      <c r="D184" s="69"/>
      <c r="E184" s="10" t="s">
        <v>263</v>
      </c>
    </row>
    <row r="185" spans="1:5" x14ac:dyDescent="0.25">
      <c r="A185" s="45" t="s">
        <v>259</v>
      </c>
      <c r="B185" s="46"/>
      <c r="C185" s="47"/>
      <c r="D185" s="68">
        <f>D184+D183</f>
        <v>448</v>
      </c>
      <c r="E185" s="39"/>
    </row>
    <row r="186" spans="1:5" hidden="1" x14ac:dyDescent="0.25">
      <c r="A186" s="30" t="s">
        <v>112</v>
      </c>
      <c r="B186" s="13"/>
      <c r="C186" s="14" t="s">
        <v>10</v>
      </c>
      <c r="D186" s="69"/>
      <c r="E186" s="10"/>
    </row>
    <row r="187" spans="1:5" hidden="1" x14ac:dyDescent="0.25">
      <c r="A187" s="30" t="s">
        <v>88</v>
      </c>
      <c r="B187" s="13">
        <v>88526453580</v>
      </c>
      <c r="C187" s="14" t="s">
        <v>10</v>
      </c>
      <c r="D187" s="69"/>
      <c r="E187" s="10" t="s">
        <v>13</v>
      </c>
    </row>
    <row r="188" spans="1:5" hidden="1" x14ac:dyDescent="0.25">
      <c r="A188" s="30" t="s">
        <v>187</v>
      </c>
      <c r="B188" s="13" t="s">
        <v>190</v>
      </c>
      <c r="C188" s="14" t="s">
        <v>10</v>
      </c>
      <c r="D188" s="69"/>
      <c r="E188" s="10" t="s">
        <v>22</v>
      </c>
    </row>
    <row r="189" spans="1:5" ht="14.25" hidden="1" customHeight="1" x14ac:dyDescent="0.25">
      <c r="A189" s="59" t="s">
        <v>151</v>
      </c>
      <c r="B189" s="13">
        <v>32787730056</v>
      </c>
      <c r="C189" s="14" t="s">
        <v>10</v>
      </c>
      <c r="D189" s="68">
        <v>137.80000000000001</v>
      </c>
      <c r="E189" s="10" t="s">
        <v>66</v>
      </c>
    </row>
    <row r="190" spans="1:5" hidden="1" x14ac:dyDescent="0.25">
      <c r="A190" s="30" t="s">
        <v>151</v>
      </c>
      <c r="B190" s="13">
        <v>32787730056</v>
      </c>
      <c r="C190" s="14" t="s">
        <v>10</v>
      </c>
      <c r="D190" s="69"/>
      <c r="E190" s="10" t="s">
        <v>12</v>
      </c>
    </row>
    <row r="191" spans="1:5" hidden="1" x14ac:dyDescent="0.25">
      <c r="A191" s="59" t="s">
        <v>59</v>
      </c>
      <c r="B191" s="13">
        <v>32787730057</v>
      </c>
      <c r="C191" s="14" t="s">
        <v>10</v>
      </c>
      <c r="D191" s="68">
        <f>390</f>
        <v>390</v>
      </c>
      <c r="E191" s="10" t="s">
        <v>22</v>
      </c>
    </row>
    <row r="192" spans="1:5" ht="30" x14ac:dyDescent="0.25">
      <c r="A192" s="45" t="s">
        <v>97</v>
      </c>
      <c r="B192" s="46"/>
      <c r="C192" s="47"/>
      <c r="D192" s="73">
        <f>D191+D189</f>
        <v>527.79999999999995</v>
      </c>
      <c r="E192" s="39"/>
    </row>
    <row r="193" spans="1:5" hidden="1" x14ac:dyDescent="0.25">
      <c r="A193" s="30" t="s">
        <v>173</v>
      </c>
      <c r="B193" s="13" t="s">
        <v>175</v>
      </c>
      <c r="C193" s="14" t="s">
        <v>10</v>
      </c>
      <c r="D193" s="69"/>
      <c r="E193" s="10" t="s">
        <v>22</v>
      </c>
    </row>
    <row r="194" spans="1:5" ht="30" hidden="1" x14ac:dyDescent="0.25">
      <c r="A194" s="30" t="s">
        <v>116</v>
      </c>
      <c r="B194" s="13" t="s">
        <v>120</v>
      </c>
      <c r="C194" s="14" t="s">
        <v>117</v>
      </c>
      <c r="D194" s="69"/>
      <c r="E194" s="10" t="s">
        <v>22</v>
      </c>
    </row>
    <row r="195" spans="1:5" x14ac:dyDescent="0.25">
      <c r="A195" s="59" t="s">
        <v>76</v>
      </c>
      <c r="B195" s="13">
        <v>92985184144</v>
      </c>
      <c r="C195" s="14" t="s">
        <v>10</v>
      </c>
      <c r="D195" s="68">
        <v>96</v>
      </c>
      <c r="E195" s="10" t="s">
        <v>22</v>
      </c>
    </row>
    <row r="196" spans="1:5" hidden="1" x14ac:dyDescent="0.25">
      <c r="A196" s="30" t="s">
        <v>125</v>
      </c>
      <c r="B196" s="13">
        <v>77931216562</v>
      </c>
      <c r="C196" s="14" t="s">
        <v>10</v>
      </c>
      <c r="D196" s="73"/>
      <c r="E196" s="10" t="s">
        <v>68</v>
      </c>
    </row>
    <row r="197" spans="1:5" hidden="1" x14ac:dyDescent="0.25">
      <c r="A197" s="30" t="s">
        <v>125</v>
      </c>
      <c r="B197" s="13">
        <v>77931216563</v>
      </c>
      <c r="C197" s="14" t="s">
        <v>10</v>
      </c>
      <c r="D197" s="69"/>
      <c r="E197" s="10" t="s">
        <v>68</v>
      </c>
    </row>
    <row r="198" spans="1:5" hidden="1" x14ac:dyDescent="0.25">
      <c r="A198" s="30" t="s">
        <v>124</v>
      </c>
      <c r="B198" s="13"/>
      <c r="C198" s="14"/>
      <c r="D198" s="69"/>
      <c r="E198" s="10"/>
    </row>
    <row r="199" spans="1:5" hidden="1" x14ac:dyDescent="0.25">
      <c r="A199" s="30" t="s">
        <v>132</v>
      </c>
      <c r="B199" s="13" t="s">
        <v>134</v>
      </c>
      <c r="C199" s="14" t="s">
        <v>133</v>
      </c>
      <c r="D199" s="69"/>
      <c r="E199" s="10" t="s">
        <v>22</v>
      </c>
    </row>
    <row r="200" spans="1:5" hidden="1" x14ac:dyDescent="0.25">
      <c r="A200" s="30" t="s">
        <v>221</v>
      </c>
      <c r="B200" s="13">
        <v>86756785918</v>
      </c>
      <c r="C200" s="14" t="s">
        <v>11</v>
      </c>
      <c r="D200" s="69"/>
      <c r="E200" s="10" t="s">
        <v>224</v>
      </c>
    </row>
    <row r="201" spans="1:5" hidden="1" x14ac:dyDescent="0.25">
      <c r="A201" s="30" t="s">
        <v>149</v>
      </c>
      <c r="B201" s="13" t="s">
        <v>150</v>
      </c>
      <c r="C201" s="14" t="s">
        <v>10</v>
      </c>
      <c r="D201" s="69"/>
      <c r="E201" s="10" t="s">
        <v>22</v>
      </c>
    </row>
    <row r="202" spans="1:5" hidden="1" x14ac:dyDescent="0.25">
      <c r="A202" s="30" t="s">
        <v>122</v>
      </c>
      <c r="B202" s="13">
        <v>17695528532</v>
      </c>
      <c r="C202" s="14" t="s">
        <v>10</v>
      </c>
      <c r="D202" s="69"/>
      <c r="E202" s="10" t="s">
        <v>68</v>
      </c>
    </row>
    <row r="203" spans="1:5" x14ac:dyDescent="0.25">
      <c r="A203" s="59" t="s">
        <v>9</v>
      </c>
      <c r="B203" s="13">
        <v>83416546499</v>
      </c>
      <c r="C203" s="14" t="s">
        <v>10</v>
      </c>
      <c r="D203" s="68">
        <v>110.22</v>
      </c>
      <c r="E203" s="10" t="s">
        <v>14</v>
      </c>
    </row>
    <row r="204" spans="1:5" ht="14.25" customHeight="1" x14ac:dyDescent="0.25">
      <c r="A204" s="59" t="s">
        <v>31</v>
      </c>
      <c r="B204" s="13">
        <v>92963223473</v>
      </c>
      <c r="C204" s="14" t="s">
        <v>10</v>
      </c>
      <c r="D204" s="68">
        <f>94.12+8.3</f>
        <v>102.42</v>
      </c>
      <c r="E204" s="10" t="s">
        <v>17</v>
      </c>
    </row>
    <row r="205" spans="1:5" x14ac:dyDescent="0.25">
      <c r="A205" s="59" t="s">
        <v>4</v>
      </c>
      <c r="B205" s="13">
        <v>82031999604</v>
      </c>
      <c r="C205" s="14" t="s">
        <v>10</v>
      </c>
      <c r="D205" s="68">
        <f>236.22</f>
        <v>236.22</v>
      </c>
      <c r="E205" s="10" t="s">
        <v>21</v>
      </c>
    </row>
    <row r="206" spans="1:5" hidden="1" x14ac:dyDescent="0.25">
      <c r="A206" s="30" t="s">
        <v>53</v>
      </c>
      <c r="B206" s="13">
        <v>85584865987</v>
      </c>
      <c r="C206" s="14" t="s">
        <v>10</v>
      </c>
      <c r="D206" s="69" t="s">
        <v>305</v>
      </c>
      <c r="E206" s="10" t="s">
        <v>14</v>
      </c>
    </row>
    <row r="207" spans="1:5" ht="18" hidden="1" customHeight="1" x14ac:dyDescent="0.25">
      <c r="A207" s="30" t="s">
        <v>107</v>
      </c>
      <c r="B207" s="13">
        <v>86255713939</v>
      </c>
      <c r="C207" s="14" t="s">
        <v>10</v>
      </c>
      <c r="D207" s="69" t="s">
        <v>305</v>
      </c>
      <c r="E207" s="10" t="s">
        <v>108</v>
      </c>
    </row>
    <row r="208" spans="1:5" hidden="1" x14ac:dyDescent="0.25">
      <c r="A208" s="30" t="s">
        <v>113</v>
      </c>
      <c r="B208" s="13">
        <v>52848403362</v>
      </c>
      <c r="C208" s="14" t="s">
        <v>10</v>
      </c>
      <c r="D208" s="69"/>
      <c r="E208" s="10" t="s">
        <v>121</v>
      </c>
    </row>
    <row r="209" spans="1:10" hidden="1" x14ac:dyDescent="0.25">
      <c r="A209" s="30" t="s">
        <v>194</v>
      </c>
      <c r="B209" s="13">
        <v>49939600448</v>
      </c>
      <c r="C209" s="14" t="s">
        <v>10</v>
      </c>
      <c r="D209" s="69"/>
      <c r="E209" s="10" t="s">
        <v>14</v>
      </c>
    </row>
    <row r="210" spans="1:10" x14ac:dyDescent="0.25">
      <c r="A210" s="59" t="s">
        <v>60</v>
      </c>
      <c r="B210" s="13"/>
      <c r="C210" s="14"/>
      <c r="D210" s="68">
        <v>19.989999999999998</v>
      </c>
      <c r="E210" s="10" t="s">
        <v>66</v>
      </c>
    </row>
    <row r="211" spans="1:10" hidden="1" x14ac:dyDescent="0.25">
      <c r="A211" s="30" t="s">
        <v>123</v>
      </c>
      <c r="B211" s="13"/>
      <c r="C211" s="14"/>
      <c r="D211" s="69"/>
      <c r="E211" s="10" t="s">
        <v>15</v>
      </c>
    </row>
    <row r="212" spans="1:10" ht="16.5" customHeight="1" x14ac:dyDescent="0.25">
      <c r="A212" s="61" t="s">
        <v>142</v>
      </c>
      <c r="B212" s="13"/>
      <c r="C212" s="14" t="s">
        <v>10</v>
      </c>
      <c r="D212" s="68">
        <v>350</v>
      </c>
      <c r="E212" s="10" t="s">
        <v>26</v>
      </c>
    </row>
    <row r="213" spans="1:10" hidden="1" x14ac:dyDescent="0.25">
      <c r="A213" s="30" t="s">
        <v>222</v>
      </c>
      <c r="B213" s="13"/>
      <c r="C213" s="14" t="s">
        <v>10</v>
      </c>
      <c r="D213" s="69"/>
      <c r="E213" s="10" t="s">
        <v>22</v>
      </c>
    </row>
    <row r="214" spans="1:10" hidden="1" x14ac:dyDescent="0.25">
      <c r="A214" s="30" t="s">
        <v>289</v>
      </c>
      <c r="B214" s="13"/>
      <c r="C214" s="14" t="s">
        <v>10</v>
      </c>
      <c r="D214" s="69"/>
      <c r="E214" s="10" t="s">
        <v>26</v>
      </c>
      <c r="J214" t="s">
        <v>291</v>
      </c>
    </row>
    <row r="215" spans="1:10" ht="15.75" customHeight="1" x14ac:dyDescent="0.25">
      <c r="A215" s="59" t="s">
        <v>48</v>
      </c>
      <c r="B215" s="13"/>
      <c r="C215" s="14" t="s">
        <v>10</v>
      </c>
      <c r="D215" s="68">
        <v>46.45</v>
      </c>
      <c r="E215" s="10" t="s">
        <v>15</v>
      </c>
    </row>
    <row r="216" spans="1:10" hidden="1" x14ac:dyDescent="0.25">
      <c r="A216" s="30" t="s">
        <v>223</v>
      </c>
      <c r="B216" s="13"/>
      <c r="C216" s="14"/>
      <c r="D216" s="69"/>
      <c r="E216" s="10" t="s">
        <v>22</v>
      </c>
    </row>
    <row r="217" spans="1:10" ht="30" hidden="1" customHeight="1" x14ac:dyDescent="0.25">
      <c r="A217" s="31" t="s">
        <v>294</v>
      </c>
      <c r="B217" s="13"/>
      <c r="C217" s="22" t="s">
        <v>10</v>
      </c>
      <c r="D217" s="69"/>
      <c r="E217" s="10" t="s">
        <v>16</v>
      </c>
    </row>
    <row r="218" spans="1:10" hidden="1" x14ac:dyDescent="0.25">
      <c r="A218" s="30" t="s">
        <v>274</v>
      </c>
      <c r="B218" s="13"/>
      <c r="C218" s="14"/>
      <c r="D218" s="69"/>
      <c r="E218" s="10" t="s">
        <v>68</v>
      </c>
    </row>
    <row r="219" spans="1:10" ht="30" x14ac:dyDescent="0.25">
      <c r="A219" s="60" t="s">
        <v>296</v>
      </c>
      <c r="B219" s="41"/>
      <c r="C219" s="42" t="s">
        <v>10</v>
      </c>
      <c r="D219" s="72">
        <v>90</v>
      </c>
      <c r="E219" s="39"/>
    </row>
    <row r="220" spans="1:10" x14ac:dyDescent="0.25">
      <c r="A220" s="60" t="s">
        <v>297</v>
      </c>
      <c r="B220" s="41"/>
      <c r="C220" s="49" t="s">
        <v>298</v>
      </c>
      <c r="D220" s="72">
        <v>1500</v>
      </c>
      <c r="E220" s="39" t="s">
        <v>68</v>
      </c>
    </row>
    <row r="221" spans="1:10" ht="30" x14ac:dyDescent="0.25">
      <c r="A221" s="45" t="s">
        <v>135</v>
      </c>
      <c r="B221" s="13"/>
      <c r="C221" s="14"/>
      <c r="D221" s="68">
        <v>4963.93</v>
      </c>
      <c r="E221" s="21" t="s">
        <v>50</v>
      </c>
      <c r="F221" s="27"/>
    </row>
    <row r="222" spans="1:10" ht="30" x14ac:dyDescent="0.25">
      <c r="A222" s="45" t="s">
        <v>303</v>
      </c>
      <c r="B222" s="13"/>
      <c r="C222" s="14"/>
      <c r="D222" s="68">
        <v>186.16</v>
      </c>
      <c r="E222" s="21" t="s">
        <v>50</v>
      </c>
      <c r="F222" s="27"/>
    </row>
    <row r="223" spans="1:10" ht="27" hidden="1" customHeight="1" x14ac:dyDescent="0.25">
      <c r="A223" s="30" t="s">
        <v>158</v>
      </c>
      <c r="B223" s="13"/>
      <c r="C223" s="14"/>
      <c r="D223" s="69"/>
      <c r="E223" s="21" t="s">
        <v>50</v>
      </c>
      <c r="F223" s="27"/>
    </row>
    <row r="224" spans="1:10" ht="30" hidden="1" x14ac:dyDescent="0.25">
      <c r="A224" s="30" t="s">
        <v>239</v>
      </c>
      <c r="B224" s="13"/>
      <c r="C224" s="14"/>
      <c r="D224" s="69"/>
      <c r="E224" s="21" t="s">
        <v>50</v>
      </c>
      <c r="F224" s="27"/>
    </row>
    <row r="225" spans="1:8" ht="30" x14ac:dyDescent="0.25">
      <c r="A225" s="45" t="s">
        <v>51</v>
      </c>
      <c r="B225" s="13"/>
      <c r="C225" s="14"/>
      <c r="D225" s="68">
        <v>465.37</v>
      </c>
      <c r="E225" s="21" t="s">
        <v>50</v>
      </c>
      <c r="F225" s="43"/>
    </row>
    <row r="226" spans="1:8" ht="30" x14ac:dyDescent="0.25">
      <c r="A226" s="45" t="s">
        <v>49</v>
      </c>
      <c r="B226" s="13"/>
      <c r="C226" s="14"/>
      <c r="D226" s="68">
        <v>310.23</v>
      </c>
      <c r="E226" s="21" t="s">
        <v>50</v>
      </c>
      <c r="F226" s="28"/>
    </row>
    <row r="227" spans="1:8" ht="30" x14ac:dyDescent="0.25">
      <c r="A227" s="45" t="s">
        <v>136</v>
      </c>
      <c r="B227" s="13"/>
      <c r="C227" s="14"/>
      <c r="D227" s="68">
        <v>1737.36</v>
      </c>
      <c r="E227" s="21" t="s">
        <v>50</v>
      </c>
      <c r="F227" s="28"/>
    </row>
    <row r="228" spans="1:8" ht="30" hidden="1" x14ac:dyDescent="0.25">
      <c r="A228" s="32" t="s">
        <v>220</v>
      </c>
      <c r="B228" s="16"/>
      <c r="C228" s="17"/>
      <c r="D228" s="69"/>
      <c r="E228" s="21" t="s">
        <v>50</v>
      </c>
      <c r="F228" s="27"/>
      <c r="H228" s="58"/>
    </row>
    <row r="229" spans="1:8" ht="30" x14ac:dyDescent="0.25">
      <c r="A229" s="33"/>
      <c r="B229" s="16"/>
      <c r="C229" s="16"/>
      <c r="D229" s="68">
        <v>1798.34</v>
      </c>
      <c r="E229" s="44" t="s">
        <v>27</v>
      </c>
      <c r="F229" s="27"/>
      <c r="H229" s="54"/>
    </row>
    <row r="230" spans="1:8" x14ac:dyDescent="0.25">
      <c r="A230" s="33"/>
      <c r="B230" s="16"/>
      <c r="C230" s="16"/>
      <c r="D230" s="70">
        <v>100189.63</v>
      </c>
      <c r="E230" s="10" t="s">
        <v>23</v>
      </c>
      <c r="F230" s="25"/>
      <c r="G230" s="25"/>
    </row>
    <row r="231" spans="1:8" x14ac:dyDescent="0.25">
      <c r="A231" s="33"/>
      <c r="B231" s="16"/>
      <c r="C231" s="17"/>
      <c r="D231" s="75"/>
      <c r="E231" s="52" t="s">
        <v>226</v>
      </c>
    </row>
    <row r="232" spans="1:8" x14ac:dyDescent="0.25">
      <c r="A232" s="33"/>
      <c r="B232" s="16"/>
      <c r="C232" s="16"/>
      <c r="D232" s="68">
        <f>9900+613</f>
        <v>10513</v>
      </c>
      <c r="E232" s="39" t="s">
        <v>24</v>
      </c>
    </row>
    <row r="233" spans="1:8" x14ac:dyDescent="0.25">
      <c r="A233" s="33"/>
      <c r="B233" s="16"/>
      <c r="C233" s="16"/>
      <c r="D233" s="76">
        <v>16531.28</v>
      </c>
      <c r="E233" s="39" t="s">
        <v>25</v>
      </c>
    </row>
    <row r="234" spans="1:8" x14ac:dyDescent="0.25">
      <c r="A234" s="33"/>
      <c r="B234" s="16"/>
      <c r="C234" s="16"/>
      <c r="D234" s="77">
        <f>693.67+1613.05</f>
        <v>2306.7199999999998</v>
      </c>
      <c r="E234" s="10" t="s">
        <v>21</v>
      </c>
      <c r="H234" s="25"/>
    </row>
    <row r="235" spans="1:8" x14ac:dyDescent="0.25">
      <c r="A235" s="33"/>
      <c r="B235" s="16"/>
      <c r="C235" s="16"/>
      <c r="D235" s="76">
        <v>1064</v>
      </c>
      <c r="E235" s="10" t="s">
        <v>52</v>
      </c>
    </row>
    <row r="236" spans="1:8" x14ac:dyDescent="0.25">
      <c r="A236" s="34"/>
      <c r="B236" s="5"/>
      <c r="C236" s="29" t="s">
        <v>302</v>
      </c>
      <c r="D236" s="35">
        <f>SUBTOTAL(109,Table1324[Isplaćeni iznos])</f>
        <v>186494.39</v>
      </c>
      <c r="E236" s="6"/>
    </row>
    <row r="237" spans="1:8" x14ac:dyDescent="0.25">
      <c r="D237" s="63">
        <f>175869.2-542.97</f>
        <v>175326.23</v>
      </c>
    </row>
    <row r="238" spans="1:8" x14ac:dyDescent="0.25">
      <c r="D238" s="78">
        <f>Table1324[[#Totals],[Isplaćeni iznos]]-D237</f>
        <v>11168.160000000003</v>
      </c>
    </row>
    <row r="239" spans="1:8" x14ac:dyDescent="0.25">
      <c r="B239" s="25" t="s">
        <v>305</v>
      </c>
      <c r="C239" t="s">
        <v>305</v>
      </c>
    </row>
    <row r="240" spans="1:8" x14ac:dyDescent="0.25">
      <c r="B240" t="s">
        <v>306</v>
      </c>
      <c r="C240" s="25">
        <f>D221+D222+D225+D226+D227</f>
        <v>7663.05</v>
      </c>
    </row>
  </sheetData>
  <mergeCells count="2">
    <mergeCell ref="B3:D3"/>
    <mergeCell ref="G7:AF7"/>
  </mergeCells>
  <pageMargins left="0.7" right="0.7" top="0.75" bottom="0.75" header="0.3" footer="0.3"/>
  <pageSetup paperSize="9" scale="28" fitToHeight="0" orientation="landscape" r:id="rId1"/>
  <ignoredErrors>
    <ignoredError sqref="B59 B11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5185-7892-46AC-8043-EFFB3260B0AD}">
  <sheetPr>
    <pageSetUpPr fitToPage="1"/>
  </sheetPr>
  <dimension ref="A1:ALQ242"/>
  <sheetViews>
    <sheetView topLeftCell="A233" zoomScale="118" zoomScaleNormal="118" workbookViewId="0">
      <selection activeCell="D237" sqref="D237"/>
    </sheetView>
  </sheetViews>
  <sheetFormatPr defaultRowHeight="15" x14ac:dyDescent="0.25"/>
  <cols>
    <col min="1" max="1" width="46.42578125" customWidth="1"/>
    <col min="2" max="2" width="23.42578125" customWidth="1"/>
    <col min="3" max="3" width="24.7109375" customWidth="1"/>
    <col min="4" max="4" width="17.7109375" style="25" customWidth="1"/>
    <col min="5" max="5" width="54.85546875" customWidth="1"/>
    <col min="6" max="6" width="13.85546875" hidden="1" customWidth="1"/>
    <col min="7" max="95" width="11.140625" customWidth="1"/>
    <col min="96" max="995" width="12.140625" customWidth="1"/>
    <col min="996" max="9995" width="13.140625" customWidth="1"/>
    <col min="9996" max="16384" width="14.140625" customWidth="1"/>
  </cols>
  <sheetData>
    <row r="1" spans="1:1005" x14ac:dyDescent="0.25">
      <c r="A1" s="4" t="s">
        <v>28</v>
      </c>
      <c r="B1" s="3"/>
      <c r="C1" s="3"/>
      <c r="D1" s="98"/>
      <c r="E1" s="3"/>
    </row>
    <row r="2" spans="1:1005" x14ac:dyDescent="0.25">
      <c r="A2" s="4" t="s">
        <v>29</v>
      </c>
      <c r="B2" s="3"/>
      <c r="C2" s="3"/>
      <c r="D2" s="98"/>
      <c r="E2" s="3"/>
    </row>
    <row r="3" spans="1:1005" ht="27.75" customHeight="1" x14ac:dyDescent="0.25">
      <c r="A3" s="3"/>
      <c r="B3" s="140" t="s">
        <v>308</v>
      </c>
      <c r="C3" s="140"/>
      <c r="D3" s="141"/>
      <c r="E3" s="3"/>
    </row>
    <row r="4" spans="1:1005" ht="57.6" customHeight="1" x14ac:dyDescent="0.25">
      <c r="A4" s="1" t="s">
        <v>0</v>
      </c>
      <c r="B4" s="1" t="s">
        <v>1</v>
      </c>
      <c r="C4" s="1" t="s">
        <v>2</v>
      </c>
      <c r="D4" s="92" t="s">
        <v>30</v>
      </c>
      <c r="E4" s="2" t="s">
        <v>3</v>
      </c>
    </row>
    <row r="5" spans="1:1005" s="80" customFormat="1" x14ac:dyDescent="0.25">
      <c r="A5" s="50" t="s">
        <v>40</v>
      </c>
      <c r="B5" s="8">
        <v>58353015102</v>
      </c>
      <c r="C5" s="9" t="s">
        <v>10</v>
      </c>
      <c r="D5" s="120">
        <f>12.69+453.4+871.11</f>
        <v>1337.2</v>
      </c>
      <c r="E5" s="10" t="s">
        <v>12</v>
      </c>
      <c r="G5" s="25">
        <f>Table1324353[[#This Row],[Isplaćeni iznos]]-871.11-453.4-12.69</f>
        <v>5.5067062021407764E-14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</row>
    <row r="6" spans="1:1005" s="80" customFormat="1" x14ac:dyDescent="0.25">
      <c r="A6" s="7" t="s">
        <v>46</v>
      </c>
      <c r="B6" s="8"/>
      <c r="C6" s="9"/>
      <c r="D6" s="93"/>
      <c r="E6" s="10"/>
      <c r="G6" s="142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</row>
    <row r="7" spans="1:1005" s="80" customFormat="1" x14ac:dyDescent="0.25">
      <c r="A7" s="7" t="s">
        <v>261</v>
      </c>
      <c r="B7" s="8">
        <v>14273924910</v>
      </c>
      <c r="C7" s="9" t="s">
        <v>10</v>
      </c>
      <c r="D7" s="93"/>
      <c r="E7" s="10" t="s">
        <v>65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</row>
    <row r="8" spans="1:1005" s="80" customFormat="1" ht="16.5" customHeight="1" x14ac:dyDescent="0.25">
      <c r="A8" s="7" t="s">
        <v>240</v>
      </c>
      <c r="B8" s="8">
        <v>36700853212</v>
      </c>
      <c r="C8" s="9" t="s">
        <v>10</v>
      </c>
      <c r="D8" s="93"/>
      <c r="E8" s="10" t="s">
        <v>22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</row>
    <row r="9" spans="1:1005" s="80" customFormat="1" x14ac:dyDescent="0.25">
      <c r="A9" s="30" t="s">
        <v>39</v>
      </c>
      <c r="B9" s="13">
        <v>95800408564</v>
      </c>
      <c r="C9" s="14" t="s">
        <v>10</v>
      </c>
      <c r="D9" s="93"/>
      <c r="E9" s="10" t="s">
        <v>15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</row>
    <row r="10" spans="1:1005" s="80" customFormat="1" x14ac:dyDescent="0.25">
      <c r="A10" s="30" t="s">
        <v>266</v>
      </c>
      <c r="B10" s="8"/>
      <c r="C10" s="9" t="s">
        <v>195</v>
      </c>
      <c r="D10" s="93"/>
      <c r="E10" s="10" t="s">
        <v>22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</row>
    <row r="11" spans="1:1005" s="80" customFormat="1" x14ac:dyDescent="0.25">
      <c r="A11" s="30" t="s">
        <v>213</v>
      </c>
      <c r="B11" s="8">
        <v>65383803641</v>
      </c>
      <c r="C11" s="9" t="s">
        <v>10</v>
      </c>
      <c r="D11" s="93"/>
      <c r="E11" s="10" t="s">
        <v>12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</row>
    <row r="12" spans="1:1005" s="80" customFormat="1" x14ac:dyDescent="0.25">
      <c r="A12" s="30" t="s">
        <v>198</v>
      </c>
      <c r="B12" s="15" t="s">
        <v>199</v>
      </c>
      <c r="C12" s="9" t="s">
        <v>10</v>
      </c>
      <c r="D12" s="93"/>
      <c r="E12" s="10" t="s">
        <v>68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</row>
    <row r="13" spans="1:1005" s="80" customFormat="1" x14ac:dyDescent="0.25">
      <c r="A13" s="30" t="s">
        <v>251</v>
      </c>
      <c r="B13" s="15" t="s">
        <v>252</v>
      </c>
      <c r="C13" s="9" t="s">
        <v>10</v>
      </c>
      <c r="D13" s="93"/>
      <c r="E13" s="10" t="s">
        <v>22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</row>
    <row r="14" spans="1:1005" s="80" customFormat="1" x14ac:dyDescent="0.25">
      <c r="A14" s="30" t="s">
        <v>140</v>
      </c>
      <c r="B14" s="15" t="s">
        <v>143</v>
      </c>
      <c r="C14" s="9" t="s">
        <v>141</v>
      </c>
      <c r="D14" s="93"/>
      <c r="E14" s="10" t="s">
        <v>22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</row>
    <row r="15" spans="1:1005" s="80" customFormat="1" x14ac:dyDescent="0.25">
      <c r="A15" s="30" t="s">
        <v>176</v>
      </c>
      <c r="B15" s="15">
        <v>47204464015</v>
      </c>
      <c r="C15" s="9" t="s">
        <v>10</v>
      </c>
      <c r="D15" s="93"/>
      <c r="E15" s="10" t="s">
        <v>15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</row>
    <row r="16" spans="1:1005" s="80" customFormat="1" ht="16.5" customHeight="1" x14ac:dyDescent="0.25">
      <c r="A16" s="30" t="s">
        <v>85</v>
      </c>
      <c r="B16" s="8">
        <v>19972711060</v>
      </c>
      <c r="C16" s="9" t="s">
        <v>10</v>
      </c>
      <c r="D16" s="93"/>
      <c r="E16" s="10" t="s">
        <v>20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</row>
    <row r="17" spans="1:1005" s="80" customFormat="1" ht="16.5" customHeight="1" x14ac:dyDescent="0.25">
      <c r="A17" s="30" t="s">
        <v>265</v>
      </c>
      <c r="B17" s="8">
        <v>90593675249</v>
      </c>
      <c r="C17" s="9" t="s">
        <v>10</v>
      </c>
      <c r="D17" s="93"/>
      <c r="E17" s="10" t="s">
        <v>22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</row>
    <row r="18" spans="1:1005" s="80" customFormat="1" ht="16.5" customHeight="1" x14ac:dyDescent="0.25">
      <c r="A18" s="30" t="s">
        <v>260</v>
      </c>
      <c r="B18" s="15" t="s">
        <v>262</v>
      </c>
      <c r="C18" s="9" t="s">
        <v>10</v>
      </c>
      <c r="D18" s="93"/>
      <c r="E18" s="10" t="s">
        <v>22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</row>
    <row r="19" spans="1:1005" s="80" customFormat="1" x14ac:dyDescent="0.25">
      <c r="A19" s="30" t="s">
        <v>129</v>
      </c>
      <c r="B19" s="8"/>
      <c r="C19" s="9" t="s">
        <v>128</v>
      </c>
      <c r="D19" s="93"/>
      <c r="E19" s="10" t="s">
        <v>66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</row>
    <row r="20" spans="1:1005" s="80" customFormat="1" x14ac:dyDescent="0.25">
      <c r="A20" s="30" t="s">
        <v>137</v>
      </c>
      <c r="B20" s="8">
        <v>66792088275</v>
      </c>
      <c r="C20" s="9" t="s">
        <v>10</v>
      </c>
      <c r="D20" s="93"/>
      <c r="E20" s="10" t="s">
        <v>22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</row>
    <row r="21" spans="1:1005" s="80" customFormat="1" x14ac:dyDescent="0.25">
      <c r="A21" s="30" t="s">
        <v>177</v>
      </c>
      <c r="B21" s="8">
        <v>13340748444</v>
      </c>
      <c r="C21" s="9" t="s">
        <v>10</v>
      </c>
      <c r="D21" s="93"/>
      <c r="E21" s="10" t="s">
        <v>15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</row>
    <row r="22" spans="1:1005" s="80" customFormat="1" x14ac:dyDescent="0.25">
      <c r="A22" s="83" t="s">
        <v>304</v>
      </c>
      <c r="B22" s="8">
        <v>73294314024</v>
      </c>
      <c r="C22" s="9" t="s">
        <v>10</v>
      </c>
      <c r="D22" s="93" t="s">
        <v>305</v>
      </c>
      <c r="E22" s="10" t="s">
        <v>68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</row>
    <row r="23" spans="1:1005" s="80" customFormat="1" x14ac:dyDescent="0.25">
      <c r="A23" s="30" t="s">
        <v>193</v>
      </c>
      <c r="B23" s="8"/>
      <c r="C23" s="9" t="s">
        <v>195</v>
      </c>
      <c r="D23" s="93"/>
      <c r="E23" s="10" t="s">
        <v>22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</row>
    <row r="24" spans="1:1005" s="80" customFormat="1" x14ac:dyDescent="0.25">
      <c r="A24" s="30" t="s">
        <v>100</v>
      </c>
      <c r="B24" s="8">
        <v>24640993045</v>
      </c>
      <c r="C24" s="9" t="s">
        <v>10</v>
      </c>
      <c r="D24" s="93"/>
      <c r="E24" s="10" t="s">
        <v>52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</row>
    <row r="25" spans="1:1005" s="80" customFormat="1" x14ac:dyDescent="0.25">
      <c r="A25" s="30" t="s">
        <v>169</v>
      </c>
      <c r="B25" s="8">
        <v>94766180676</v>
      </c>
      <c r="C25" s="9" t="s">
        <v>10</v>
      </c>
      <c r="D25" s="93"/>
      <c r="E25" s="10" t="s">
        <v>22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</row>
    <row r="26" spans="1:1005" s="80" customFormat="1" x14ac:dyDescent="0.25">
      <c r="A26" s="30" t="s">
        <v>219</v>
      </c>
      <c r="B26" s="8">
        <v>74969125378</v>
      </c>
      <c r="C26" s="9" t="s">
        <v>10</v>
      </c>
      <c r="D26" s="93"/>
      <c r="E26" s="10" t="s">
        <v>13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</row>
    <row r="27" spans="1:1005" s="80" customFormat="1" x14ac:dyDescent="0.25">
      <c r="A27" s="30" t="s">
        <v>130</v>
      </c>
      <c r="B27" s="8">
        <v>26187994862</v>
      </c>
      <c r="C27" s="9" t="s">
        <v>10</v>
      </c>
      <c r="D27" s="93"/>
      <c r="E27" s="10" t="s">
        <v>121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</row>
    <row r="28" spans="1:1005" s="80" customFormat="1" x14ac:dyDescent="0.25">
      <c r="A28" s="30" t="s">
        <v>179</v>
      </c>
      <c r="B28" s="8">
        <v>87186759718</v>
      </c>
      <c r="C28" s="9" t="s">
        <v>10</v>
      </c>
      <c r="D28" s="93"/>
      <c r="E28" s="10" t="s">
        <v>16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</row>
    <row r="29" spans="1:1005" s="80" customFormat="1" x14ac:dyDescent="0.25">
      <c r="A29" s="30" t="s">
        <v>109</v>
      </c>
      <c r="B29" s="8">
        <v>94124811986</v>
      </c>
      <c r="C29" s="9" t="s">
        <v>10</v>
      </c>
      <c r="D29" s="93"/>
      <c r="E29" s="10" t="s">
        <v>12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</row>
    <row r="30" spans="1:1005" s="80" customFormat="1" x14ac:dyDescent="0.25">
      <c r="A30" s="30" t="s">
        <v>268</v>
      </c>
      <c r="B30" s="15" t="s">
        <v>269</v>
      </c>
      <c r="C30" s="9" t="s">
        <v>10</v>
      </c>
      <c r="D30" s="93"/>
      <c r="E30" s="10" t="s">
        <v>271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</row>
    <row r="31" spans="1:1005" s="80" customFormat="1" ht="15.75" customHeight="1" x14ac:dyDescent="0.25">
      <c r="A31" s="30" t="s">
        <v>182</v>
      </c>
      <c r="B31" s="8">
        <v>18683136487</v>
      </c>
      <c r="C31" s="9" t="s">
        <v>10</v>
      </c>
      <c r="D31" s="93"/>
      <c r="E31" s="10" t="s">
        <v>299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</row>
    <row r="32" spans="1:1005" s="80" customFormat="1" x14ac:dyDescent="0.25">
      <c r="A32" s="30" t="s">
        <v>182</v>
      </c>
      <c r="B32" s="8">
        <v>18683136487</v>
      </c>
      <c r="C32" s="9" t="s">
        <v>10</v>
      </c>
      <c r="D32" s="93"/>
      <c r="E32" s="10" t="s">
        <v>22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</row>
    <row r="33" spans="1:1005" s="80" customFormat="1" x14ac:dyDescent="0.25">
      <c r="A33" s="30" t="s">
        <v>183</v>
      </c>
      <c r="B33" s="8"/>
      <c r="C33" s="9"/>
      <c r="D33" s="93"/>
      <c r="E33" s="10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</row>
    <row r="34" spans="1:1005" s="80" customFormat="1" x14ac:dyDescent="0.25">
      <c r="A34" s="30" t="s">
        <v>276</v>
      </c>
      <c r="B34" s="13">
        <v>26577221764</v>
      </c>
      <c r="C34" s="9" t="s">
        <v>277</v>
      </c>
      <c r="D34" s="93"/>
      <c r="E34" s="10" t="s">
        <v>22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</row>
    <row r="35" spans="1:1005" s="80" customFormat="1" x14ac:dyDescent="0.25">
      <c r="A35" s="30" t="s">
        <v>153</v>
      </c>
      <c r="B35" s="13">
        <v>34967762426</v>
      </c>
      <c r="C35" s="9" t="s">
        <v>10</v>
      </c>
      <c r="D35" s="93"/>
      <c r="E35" s="10" t="s">
        <v>22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</row>
    <row r="36" spans="1:1005" s="80" customFormat="1" x14ac:dyDescent="0.25">
      <c r="A36" s="30" t="s">
        <v>164</v>
      </c>
      <c r="B36" s="13">
        <v>43699365561</v>
      </c>
      <c r="C36" s="9" t="s">
        <v>165</v>
      </c>
      <c r="D36" s="93"/>
      <c r="E36" s="10" t="s">
        <v>82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</row>
    <row r="37" spans="1:1005" s="80" customFormat="1" x14ac:dyDescent="0.25">
      <c r="A37" s="30" t="s">
        <v>248</v>
      </c>
      <c r="B37" s="13">
        <v>64567085531</v>
      </c>
      <c r="C37" s="9" t="s">
        <v>249</v>
      </c>
      <c r="D37" s="93"/>
      <c r="E37" s="10" t="s">
        <v>211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</row>
    <row r="38" spans="1:1005" s="80" customFormat="1" x14ac:dyDescent="0.25">
      <c r="A38" s="30" t="s">
        <v>207</v>
      </c>
      <c r="B38" s="13">
        <v>48062605125</v>
      </c>
      <c r="C38" s="9" t="s">
        <v>10</v>
      </c>
      <c r="D38" s="93"/>
      <c r="E38" s="10" t="s">
        <v>20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</row>
    <row r="39" spans="1:1005" s="80" customFormat="1" x14ac:dyDescent="0.25">
      <c r="A39" s="30" t="s">
        <v>147</v>
      </c>
      <c r="B39" s="13">
        <v>38525814508</v>
      </c>
      <c r="C39" s="9" t="s">
        <v>10</v>
      </c>
      <c r="D39" s="93"/>
      <c r="E39" s="10" t="s">
        <v>20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</row>
    <row r="40" spans="1:1005" s="80" customFormat="1" x14ac:dyDescent="0.25">
      <c r="A40" s="30" t="s">
        <v>71</v>
      </c>
      <c r="B40" s="13">
        <v>62360702119</v>
      </c>
      <c r="C40" s="8" t="s">
        <v>72</v>
      </c>
      <c r="D40" s="93"/>
      <c r="E40" s="10" t="s">
        <v>81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</row>
    <row r="41" spans="1:1005" s="80" customFormat="1" x14ac:dyDescent="0.25">
      <c r="A41" s="30" t="s">
        <v>127</v>
      </c>
      <c r="B41" s="13">
        <v>11578972258</v>
      </c>
      <c r="C41" s="8" t="s">
        <v>10</v>
      </c>
      <c r="D41" s="93"/>
      <c r="E41" s="10" t="s">
        <v>52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</row>
    <row r="42" spans="1:1005" s="80" customFormat="1" ht="30" x14ac:dyDescent="0.25">
      <c r="A42" s="30" t="s">
        <v>272</v>
      </c>
      <c r="B42" s="13" t="s">
        <v>280</v>
      </c>
      <c r="C42" s="9" t="s">
        <v>281</v>
      </c>
      <c r="D42" s="93"/>
      <c r="E42" s="10" t="s">
        <v>22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</row>
    <row r="43" spans="1:1005" s="80" customFormat="1" x14ac:dyDescent="0.25">
      <c r="A43" s="30" t="s">
        <v>77</v>
      </c>
      <c r="B43" s="13">
        <v>85267957976</v>
      </c>
      <c r="C43" s="9" t="s">
        <v>10</v>
      </c>
      <c r="D43" s="93"/>
      <c r="E43" s="10" t="s">
        <v>214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</row>
    <row r="44" spans="1:1005" s="80" customFormat="1" x14ac:dyDescent="0.25">
      <c r="A44" s="30" t="s">
        <v>77</v>
      </c>
      <c r="B44" s="13">
        <v>85267957976</v>
      </c>
      <c r="C44" s="9" t="s">
        <v>10</v>
      </c>
      <c r="D44" s="93"/>
      <c r="E44" s="10" t="s">
        <v>12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</row>
    <row r="45" spans="1:1005" s="80" customFormat="1" x14ac:dyDescent="0.25">
      <c r="A45" s="30" t="s">
        <v>244</v>
      </c>
      <c r="B45" s="13"/>
      <c r="C45" s="8"/>
      <c r="D45" s="93"/>
      <c r="E45" s="1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</row>
    <row r="46" spans="1:1005" s="80" customFormat="1" x14ac:dyDescent="0.25">
      <c r="A46" s="30" t="s">
        <v>101</v>
      </c>
      <c r="B46" s="13">
        <v>14280792027</v>
      </c>
      <c r="C46" s="8" t="s">
        <v>102</v>
      </c>
      <c r="D46" s="93"/>
      <c r="E46" s="10" t="s">
        <v>22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</row>
    <row r="47" spans="1:1005" s="80" customFormat="1" ht="13.5" customHeight="1" x14ac:dyDescent="0.25">
      <c r="A47" s="30" t="s">
        <v>75</v>
      </c>
      <c r="B47" s="13">
        <v>57524651551</v>
      </c>
      <c r="C47" s="9" t="s">
        <v>10</v>
      </c>
      <c r="D47" s="93"/>
      <c r="E47" s="10" t="s">
        <v>52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</row>
    <row r="48" spans="1:1005" s="80" customFormat="1" x14ac:dyDescent="0.25">
      <c r="A48" s="30" t="s">
        <v>170</v>
      </c>
      <c r="B48" s="13">
        <v>90633715804</v>
      </c>
      <c r="C48" s="9" t="s">
        <v>10</v>
      </c>
      <c r="D48" s="93"/>
      <c r="E48" s="10" t="s">
        <v>22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</row>
    <row r="49" spans="1:1005" s="80" customFormat="1" x14ac:dyDescent="0.25">
      <c r="A49" s="45" t="s">
        <v>36</v>
      </c>
      <c r="B49" s="13">
        <v>85821130368</v>
      </c>
      <c r="C49" s="14" t="s">
        <v>10</v>
      </c>
      <c r="D49" s="120">
        <f>3.33+3.99</f>
        <v>7.32</v>
      </c>
      <c r="E49" s="10" t="s">
        <v>17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</row>
    <row r="50" spans="1:1005" s="80" customFormat="1" x14ac:dyDescent="0.25">
      <c r="A50" s="30" t="s">
        <v>156</v>
      </c>
      <c r="B50" s="13">
        <v>30777726033</v>
      </c>
      <c r="C50" s="14" t="s">
        <v>10</v>
      </c>
      <c r="D50" s="93"/>
      <c r="E50" s="10" t="s">
        <v>82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</row>
    <row r="51" spans="1:1005" s="80" customFormat="1" x14ac:dyDescent="0.25">
      <c r="A51" s="30" t="s">
        <v>204</v>
      </c>
      <c r="B51" s="13">
        <v>33412662987</v>
      </c>
      <c r="C51" s="14" t="s">
        <v>206</v>
      </c>
      <c r="D51" s="93"/>
      <c r="E51" s="10" t="s">
        <v>82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</row>
    <row r="52" spans="1:1005" s="80" customFormat="1" x14ac:dyDescent="0.25">
      <c r="A52" s="30" t="s">
        <v>131</v>
      </c>
      <c r="B52" s="13">
        <v>13604886584</v>
      </c>
      <c r="C52" s="14" t="s">
        <v>10</v>
      </c>
      <c r="D52" s="93"/>
      <c r="E52" s="10" t="s">
        <v>15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</row>
    <row r="53" spans="1:1005" s="80" customFormat="1" x14ac:dyDescent="0.25">
      <c r="A53" s="30" t="s">
        <v>295</v>
      </c>
      <c r="B53" s="13">
        <v>13321923957</v>
      </c>
      <c r="C53" s="14" t="s">
        <v>10</v>
      </c>
      <c r="D53" s="93"/>
      <c r="E53" s="10" t="s">
        <v>16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</row>
    <row r="54" spans="1:1005" s="80" customFormat="1" x14ac:dyDescent="0.25">
      <c r="A54" s="45" t="s">
        <v>8</v>
      </c>
      <c r="B54" s="46">
        <v>61817894938</v>
      </c>
      <c r="C54" s="47" t="s">
        <v>10</v>
      </c>
      <c r="D54" s="120">
        <v>125.08</v>
      </c>
      <c r="E54" s="39" t="s">
        <v>14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</row>
    <row r="55" spans="1:1005" s="80" customFormat="1" x14ac:dyDescent="0.25">
      <c r="A55" s="30" t="s">
        <v>6</v>
      </c>
      <c r="B55" s="13">
        <v>37268254106</v>
      </c>
      <c r="C55" s="14" t="s">
        <v>10</v>
      </c>
      <c r="D55" s="93"/>
      <c r="E55" s="10" t="s">
        <v>214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</row>
    <row r="56" spans="1:1005" s="80" customFormat="1" x14ac:dyDescent="0.25">
      <c r="A56" s="30" t="s">
        <v>202</v>
      </c>
      <c r="B56" s="13"/>
      <c r="C56" s="14"/>
      <c r="D56" s="93"/>
      <c r="E56" s="10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</row>
    <row r="57" spans="1:1005" s="80" customFormat="1" x14ac:dyDescent="0.25">
      <c r="A57" s="30" t="s">
        <v>146</v>
      </c>
      <c r="B57" s="13">
        <v>74364571096</v>
      </c>
      <c r="C57" s="14" t="s">
        <v>10</v>
      </c>
      <c r="D57" s="93"/>
      <c r="E57" s="10" t="s">
        <v>19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</row>
    <row r="58" spans="1:1005" s="80" customFormat="1" x14ac:dyDescent="0.25">
      <c r="A58" s="45" t="s">
        <v>7</v>
      </c>
      <c r="B58" s="13" t="s">
        <v>57</v>
      </c>
      <c r="C58" s="14" t="s">
        <v>10</v>
      </c>
      <c r="D58" s="120">
        <f>134.48+412.21</f>
        <v>546.68999999999994</v>
      </c>
      <c r="E58" s="10" t="s">
        <v>14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</row>
    <row r="59" spans="1:1005" s="80" customFormat="1" x14ac:dyDescent="0.25">
      <c r="A59" s="30" t="s">
        <v>218</v>
      </c>
      <c r="B59" s="13">
        <v>79044094484</v>
      </c>
      <c r="C59" s="14" t="s">
        <v>10</v>
      </c>
      <c r="D59" s="93"/>
      <c r="E59" s="10" t="s">
        <v>13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</row>
    <row r="60" spans="1:1005" s="80" customFormat="1" x14ac:dyDescent="0.25">
      <c r="A60" s="30" t="s">
        <v>157</v>
      </c>
      <c r="B60" s="13">
        <v>27985234094</v>
      </c>
      <c r="C60" s="14" t="s">
        <v>10</v>
      </c>
      <c r="D60" s="93"/>
      <c r="E60" s="10" t="s">
        <v>66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</row>
    <row r="61" spans="1:1005" s="80" customFormat="1" x14ac:dyDescent="0.25">
      <c r="A61" s="30" t="s">
        <v>270</v>
      </c>
      <c r="B61" s="13">
        <v>51223715781</v>
      </c>
      <c r="C61" s="14" t="s">
        <v>106</v>
      </c>
      <c r="D61" s="93"/>
      <c r="E61" s="10" t="s">
        <v>12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</row>
    <row r="62" spans="1:1005" s="80" customFormat="1" x14ac:dyDescent="0.25">
      <c r="A62" s="45" t="s">
        <v>33</v>
      </c>
      <c r="B62" s="13">
        <v>63073332379</v>
      </c>
      <c r="C62" s="14" t="s">
        <v>10</v>
      </c>
      <c r="D62" s="120">
        <f>882.9</f>
        <v>882.9</v>
      </c>
      <c r="E62" s="10" t="s">
        <v>19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</row>
    <row r="63" spans="1:1005" s="80" customFormat="1" x14ac:dyDescent="0.25">
      <c r="A63" s="30" t="s">
        <v>174</v>
      </c>
      <c r="B63" s="13">
        <v>23950119865</v>
      </c>
      <c r="C63" s="14" t="s">
        <v>72</v>
      </c>
      <c r="D63" s="93"/>
      <c r="E63" s="10" t="s">
        <v>52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</row>
    <row r="64" spans="1:1005" s="80" customFormat="1" x14ac:dyDescent="0.25">
      <c r="A64" s="30" t="s">
        <v>98</v>
      </c>
      <c r="B64" s="13">
        <v>17730557062</v>
      </c>
      <c r="C64" s="14" t="s">
        <v>10</v>
      </c>
      <c r="D64" s="93"/>
      <c r="E64" s="10" t="s">
        <v>12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</row>
    <row r="65" spans="1:1005" s="80" customFormat="1" x14ac:dyDescent="0.25">
      <c r="A65" s="30" t="s">
        <v>45</v>
      </c>
      <c r="B65" s="13">
        <v>41317489366</v>
      </c>
      <c r="C65" s="14" t="s">
        <v>63</v>
      </c>
      <c r="D65" s="93"/>
      <c r="E65" s="10" t="s">
        <v>19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</row>
    <row r="66" spans="1:1005" s="80" customFormat="1" x14ac:dyDescent="0.25">
      <c r="A66" s="45" t="s">
        <v>56</v>
      </c>
      <c r="B66" s="13">
        <v>87311810356</v>
      </c>
      <c r="C66" s="14" t="s">
        <v>11</v>
      </c>
      <c r="D66" s="120">
        <v>658.56</v>
      </c>
      <c r="E66" s="10" t="s">
        <v>13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</row>
    <row r="67" spans="1:1005" s="80" customFormat="1" x14ac:dyDescent="0.25">
      <c r="A67" s="30" t="s">
        <v>56</v>
      </c>
      <c r="B67" s="13">
        <v>87311810357</v>
      </c>
      <c r="C67" s="14" t="s">
        <v>11</v>
      </c>
      <c r="D67" s="93"/>
      <c r="E67" s="10" t="s">
        <v>68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</row>
    <row r="68" spans="1:1005" s="80" customFormat="1" x14ac:dyDescent="0.25">
      <c r="A68" s="30" t="s">
        <v>180</v>
      </c>
      <c r="B68" s="13"/>
      <c r="C68" s="14"/>
      <c r="D68" s="93"/>
      <c r="E68" s="10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</row>
    <row r="69" spans="1:1005" s="80" customFormat="1" x14ac:dyDescent="0.25">
      <c r="A69" s="45" t="s">
        <v>62</v>
      </c>
      <c r="B69" s="13">
        <v>68419124305</v>
      </c>
      <c r="C69" s="14" t="s">
        <v>10</v>
      </c>
      <c r="D69" s="120">
        <v>42.48</v>
      </c>
      <c r="E69" s="10" t="s">
        <v>18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</row>
    <row r="70" spans="1:1005" s="80" customFormat="1" x14ac:dyDescent="0.25">
      <c r="A70" s="30" t="s">
        <v>242</v>
      </c>
      <c r="B70" s="13">
        <v>60192951611</v>
      </c>
      <c r="C70" s="14" t="s">
        <v>10</v>
      </c>
      <c r="D70" s="24"/>
      <c r="E70" s="10" t="s">
        <v>22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</row>
    <row r="71" spans="1:1005" s="80" customFormat="1" ht="15.75" customHeight="1" x14ac:dyDescent="0.25">
      <c r="A71" s="30" t="s">
        <v>188</v>
      </c>
      <c r="B71" s="13">
        <v>90537984151</v>
      </c>
      <c r="C71" s="14" t="s">
        <v>10</v>
      </c>
      <c r="D71" s="24"/>
      <c r="E71" s="10" t="s">
        <v>66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</row>
    <row r="72" spans="1:1005" s="80" customFormat="1" x14ac:dyDescent="0.25">
      <c r="A72" s="45" t="s">
        <v>293</v>
      </c>
      <c r="B72" s="13">
        <v>45535699512</v>
      </c>
      <c r="C72" s="14" t="s">
        <v>10</v>
      </c>
      <c r="D72" s="121">
        <v>270</v>
      </c>
      <c r="E72" s="10" t="s">
        <v>22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</row>
    <row r="73" spans="1:1005" s="80" customFormat="1" x14ac:dyDescent="0.25">
      <c r="A73" s="30" t="s">
        <v>104</v>
      </c>
      <c r="B73" s="13">
        <v>26375458871</v>
      </c>
      <c r="C73" s="14" t="s">
        <v>106</v>
      </c>
      <c r="D73" s="24"/>
      <c r="E73" s="10" t="s">
        <v>66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</row>
    <row r="74" spans="1:1005" s="80" customFormat="1" ht="30" x14ac:dyDescent="0.25">
      <c r="A74" s="30" t="s">
        <v>145</v>
      </c>
      <c r="B74" s="13">
        <v>75508100288</v>
      </c>
      <c r="C74" s="14" t="s">
        <v>10</v>
      </c>
      <c r="D74" s="24"/>
      <c r="E74" s="10" t="s">
        <v>22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</row>
    <row r="75" spans="1:1005" s="80" customFormat="1" x14ac:dyDescent="0.25">
      <c r="A75" s="30" t="s">
        <v>58</v>
      </c>
      <c r="B75" s="13">
        <v>81793146560</v>
      </c>
      <c r="C75" s="14" t="s">
        <v>10</v>
      </c>
      <c r="D75" s="93"/>
      <c r="E75" s="10" t="s">
        <v>65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</row>
    <row r="76" spans="1:1005" s="94" customFormat="1" ht="30" x14ac:dyDescent="0.25">
      <c r="A76" s="106" t="s">
        <v>161</v>
      </c>
      <c r="B76" s="13">
        <v>21705117910</v>
      </c>
      <c r="C76" s="14" t="s">
        <v>10</v>
      </c>
      <c r="D76" s="120">
        <v>120</v>
      </c>
      <c r="E76" s="95" t="s">
        <v>22</v>
      </c>
      <c r="F76" s="80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  <c r="EQ76" s="97"/>
      <c r="ER76" s="97"/>
      <c r="ES76" s="97"/>
      <c r="ET76" s="97"/>
      <c r="EU76" s="97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7"/>
      <c r="FH76" s="97"/>
      <c r="FI76" s="97"/>
      <c r="FJ76" s="97"/>
      <c r="FK76" s="97"/>
      <c r="FL76" s="97"/>
      <c r="FM76" s="97"/>
      <c r="FN76" s="97"/>
      <c r="FO76" s="97"/>
      <c r="FP76" s="97"/>
      <c r="FQ76" s="97"/>
      <c r="FR76" s="97"/>
      <c r="FS76" s="97"/>
      <c r="FT76" s="97"/>
      <c r="FU76" s="97"/>
      <c r="FV76" s="97"/>
      <c r="FW76" s="97"/>
      <c r="FX76" s="97"/>
      <c r="FY76" s="97"/>
      <c r="FZ76" s="97"/>
      <c r="GA76" s="97"/>
      <c r="GB76" s="97"/>
      <c r="GC76" s="97"/>
      <c r="GD76" s="97"/>
      <c r="GE76" s="97"/>
      <c r="GF76" s="97"/>
      <c r="GG76" s="97"/>
      <c r="GH76" s="97"/>
      <c r="GI76" s="97"/>
      <c r="GJ76" s="97"/>
      <c r="GK76" s="97"/>
      <c r="GL76" s="97"/>
      <c r="GM76" s="97"/>
      <c r="GN76" s="97"/>
      <c r="GO76" s="97"/>
      <c r="GP76" s="97"/>
      <c r="GQ76" s="97"/>
      <c r="GR76" s="97"/>
      <c r="GS76" s="97"/>
      <c r="GT76" s="97"/>
      <c r="GU76" s="97"/>
      <c r="GV76" s="97"/>
      <c r="GW76" s="97"/>
      <c r="GX76" s="97"/>
      <c r="GY76" s="97"/>
      <c r="GZ76" s="97"/>
      <c r="HA76" s="97"/>
      <c r="HB76" s="97"/>
      <c r="HC76" s="97"/>
      <c r="HD76" s="97"/>
      <c r="HE76" s="97"/>
      <c r="HF76" s="97"/>
      <c r="HG76" s="97"/>
      <c r="HH76" s="97"/>
      <c r="HI76" s="97"/>
      <c r="HJ76" s="97"/>
      <c r="HK76" s="97"/>
      <c r="HL76" s="97"/>
      <c r="HM76" s="97"/>
      <c r="HN76" s="97"/>
      <c r="HO76" s="97"/>
      <c r="HP76" s="97"/>
      <c r="HQ76" s="97"/>
      <c r="HR76" s="97"/>
      <c r="HS76" s="97"/>
      <c r="HT76" s="97"/>
      <c r="HU76" s="97"/>
      <c r="HV76" s="97"/>
      <c r="HW76" s="97"/>
      <c r="HX76" s="97"/>
      <c r="HY76" s="97"/>
      <c r="HZ76" s="97"/>
      <c r="IA76" s="97"/>
      <c r="IB76" s="97"/>
      <c r="IC76" s="97"/>
      <c r="ID76" s="97"/>
      <c r="IE76" s="97"/>
      <c r="IF76" s="97"/>
      <c r="IG76" s="97"/>
      <c r="IH76" s="97"/>
      <c r="II76" s="97"/>
      <c r="IJ76" s="97"/>
      <c r="IK76" s="97"/>
      <c r="IL76" s="97"/>
      <c r="IM76" s="97"/>
      <c r="IN76" s="97"/>
      <c r="IO76" s="97"/>
      <c r="IP76" s="97"/>
      <c r="IQ76" s="97"/>
      <c r="IR76" s="97"/>
      <c r="IS76" s="97"/>
      <c r="IT76" s="97"/>
      <c r="IU76" s="97"/>
      <c r="IV76" s="97"/>
      <c r="IW76" s="97"/>
      <c r="IX76" s="97"/>
      <c r="IY76" s="97"/>
      <c r="IZ76" s="97"/>
      <c r="JA76" s="97"/>
      <c r="JB76" s="97"/>
      <c r="JC76" s="97"/>
      <c r="JD76" s="97"/>
      <c r="JE76" s="97"/>
      <c r="JF76" s="97"/>
      <c r="JG76" s="97"/>
      <c r="JH76" s="97"/>
      <c r="JI76" s="97"/>
      <c r="JJ76" s="97"/>
      <c r="JK76" s="97"/>
      <c r="JL76" s="97"/>
      <c r="JM76" s="97"/>
      <c r="JN76" s="97"/>
      <c r="JO76" s="97"/>
      <c r="JP76" s="97"/>
      <c r="JQ76" s="97"/>
      <c r="JR76" s="97"/>
      <c r="JS76" s="97"/>
      <c r="JT76" s="97"/>
      <c r="JU76" s="97"/>
      <c r="JV76" s="97"/>
      <c r="JW76" s="97"/>
      <c r="JX76" s="97"/>
      <c r="JY76" s="97"/>
      <c r="JZ76" s="97"/>
      <c r="KA76" s="97"/>
      <c r="KB76" s="97"/>
      <c r="KC76" s="97"/>
      <c r="KD76" s="97"/>
      <c r="KE76" s="97"/>
      <c r="KF76" s="97"/>
      <c r="KG76" s="97"/>
      <c r="KH76" s="97"/>
      <c r="KI76" s="97"/>
      <c r="KJ76" s="97"/>
      <c r="KK76" s="97"/>
      <c r="KL76" s="97"/>
      <c r="KM76" s="97"/>
      <c r="KN76" s="97"/>
      <c r="KO76" s="97"/>
      <c r="KP76" s="97"/>
      <c r="KQ76" s="97"/>
      <c r="KR76" s="97"/>
      <c r="KS76" s="97"/>
      <c r="KT76" s="97"/>
      <c r="KU76" s="97"/>
      <c r="KV76" s="97"/>
      <c r="KW76" s="97"/>
      <c r="KX76" s="97"/>
      <c r="KY76" s="97"/>
      <c r="KZ76" s="97"/>
      <c r="LA76" s="97"/>
      <c r="LB76" s="97"/>
      <c r="LC76" s="97"/>
      <c r="LD76" s="97"/>
      <c r="LE76" s="97"/>
      <c r="LF76" s="97"/>
      <c r="LG76" s="97"/>
      <c r="LH76" s="97"/>
      <c r="LI76" s="97"/>
      <c r="LJ76" s="97"/>
      <c r="LK76" s="97"/>
      <c r="LL76" s="97"/>
      <c r="LM76" s="97"/>
      <c r="LN76" s="97"/>
      <c r="LO76" s="97"/>
      <c r="LP76" s="97"/>
      <c r="LQ76" s="97"/>
      <c r="LR76" s="97"/>
      <c r="LS76" s="97"/>
      <c r="LT76" s="97"/>
      <c r="LU76" s="97"/>
      <c r="LV76" s="97"/>
      <c r="LW76" s="97"/>
      <c r="LX76" s="97"/>
      <c r="LY76" s="97"/>
      <c r="LZ76" s="97"/>
      <c r="MA76" s="97"/>
      <c r="MB76" s="97"/>
      <c r="MC76" s="97"/>
      <c r="MD76" s="97"/>
      <c r="ME76" s="97"/>
      <c r="MF76" s="97"/>
      <c r="MG76" s="97"/>
      <c r="MH76" s="97"/>
      <c r="MI76" s="97"/>
      <c r="MJ76" s="97"/>
      <c r="MK76" s="97"/>
      <c r="ML76" s="97"/>
      <c r="MM76" s="97"/>
      <c r="MN76" s="97"/>
      <c r="MO76" s="97"/>
      <c r="MP76" s="97"/>
      <c r="MQ76" s="97"/>
      <c r="MR76" s="97"/>
      <c r="MS76" s="97"/>
      <c r="MT76" s="97"/>
      <c r="MU76" s="97"/>
      <c r="MV76" s="97"/>
      <c r="MW76" s="97"/>
      <c r="MX76" s="97"/>
      <c r="MY76" s="97"/>
      <c r="MZ76" s="97"/>
      <c r="NA76" s="97"/>
      <c r="NB76" s="97"/>
      <c r="NC76" s="97"/>
      <c r="ND76" s="97"/>
      <c r="NE76" s="97"/>
      <c r="NF76" s="97"/>
      <c r="NG76" s="97"/>
      <c r="NH76" s="97"/>
      <c r="NI76" s="97"/>
      <c r="NJ76" s="97"/>
      <c r="NK76" s="97"/>
      <c r="NL76" s="97"/>
      <c r="NM76" s="97"/>
      <c r="NN76" s="97"/>
      <c r="NO76" s="97"/>
      <c r="NP76" s="97"/>
      <c r="NQ76" s="97"/>
      <c r="NR76" s="97"/>
      <c r="NS76" s="97"/>
      <c r="NT76" s="97"/>
      <c r="NU76" s="97"/>
      <c r="NV76" s="97"/>
      <c r="NW76" s="97"/>
      <c r="NX76" s="97"/>
      <c r="NY76" s="97"/>
      <c r="NZ76" s="97"/>
      <c r="OA76" s="97"/>
      <c r="OB76" s="97"/>
      <c r="OC76" s="97"/>
      <c r="OD76" s="97"/>
      <c r="OE76" s="97"/>
      <c r="OF76" s="97"/>
      <c r="OG76" s="97"/>
      <c r="OH76" s="97"/>
      <c r="OI76" s="97"/>
      <c r="OJ76" s="97"/>
      <c r="OK76" s="97"/>
      <c r="OL76" s="97"/>
      <c r="OM76" s="97"/>
      <c r="ON76" s="97"/>
      <c r="OO76" s="97"/>
      <c r="OP76" s="97"/>
      <c r="OQ76" s="97"/>
      <c r="OR76" s="97"/>
      <c r="OS76" s="97"/>
      <c r="OT76" s="97"/>
      <c r="OU76" s="97"/>
      <c r="OV76" s="97"/>
      <c r="OW76" s="97"/>
      <c r="OX76" s="97"/>
      <c r="OY76" s="97"/>
      <c r="OZ76" s="97"/>
      <c r="PA76" s="97"/>
      <c r="PB76" s="97"/>
      <c r="PC76" s="97"/>
      <c r="PD76" s="97"/>
      <c r="PE76" s="97"/>
      <c r="PF76" s="97"/>
      <c r="PG76" s="97"/>
      <c r="PH76" s="97"/>
      <c r="PI76" s="97"/>
      <c r="PJ76" s="97"/>
      <c r="PK76" s="97"/>
      <c r="PL76" s="97"/>
      <c r="PM76" s="97"/>
      <c r="PN76" s="97"/>
      <c r="PO76" s="97"/>
      <c r="PP76" s="97"/>
      <c r="PQ76" s="97"/>
      <c r="PR76" s="97"/>
      <c r="PS76" s="97"/>
      <c r="PT76" s="97"/>
      <c r="PU76" s="97"/>
      <c r="PV76" s="97"/>
      <c r="PW76" s="97"/>
      <c r="PX76" s="97"/>
      <c r="PY76" s="97"/>
      <c r="PZ76" s="97"/>
      <c r="QA76" s="97"/>
      <c r="QB76" s="97"/>
      <c r="QC76" s="97"/>
      <c r="QD76" s="97"/>
      <c r="QE76" s="97"/>
      <c r="QF76" s="97"/>
      <c r="QG76" s="97"/>
      <c r="QH76" s="97"/>
      <c r="QI76" s="97"/>
      <c r="QJ76" s="97"/>
      <c r="QK76" s="97"/>
      <c r="QL76" s="97"/>
      <c r="QM76" s="97"/>
      <c r="QN76" s="97"/>
      <c r="QO76" s="97"/>
      <c r="QP76" s="97"/>
      <c r="QQ76" s="97"/>
      <c r="QR76" s="97"/>
      <c r="QS76" s="97"/>
      <c r="QT76" s="97"/>
      <c r="QU76" s="97"/>
      <c r="QV76" s="97"/>
      <c r="QW76" s="97"/>
      <c r="QX76" s="97"/>
      <c r="QY76" s="97"/>
      <c r="QZ76" s="97"/>
      <c r="RA76" s="97"/>
      <c r="RB76" s="97"/>
      <c r="RC76" s="97"/>
      <c r="RD76" s="97"/>
      <c r="RE76" s="97"/>
      <c r="RF76" s="97"/>
      <c r="RG76" s="97"/>
      <c r="RH76" s="97"/>
      <c r="RI76" s="97"/>
      <c r="RJ76" s="97"/>
      <c r="RK76" s="97"/>
      <c r="RL76" s="97"/>
      <c r="RM76" s="97"/>
      <c r="RN76" s="97"/>
      <c r="RO76" s="97"/>
      <c r="RP76" s="97"/>
      <c r="RQ76" s="97"/>
      <c r="RR76" s="97"/>
      <c r="RS76" s="97"/>
      <c r="RT76" s="97"/>
      <c r="RU76" s="97"/>
      <c r="RV76" s="97"/>
      <c r="RW76" s="97"/>
      <c r="RX76" s="97"/>
      <c r="RY76" s="97"/>
      <c r="RZ76" s="97"/>
      <c r="SA76" s="97"/>
      <c r="SB76" s="97"/>
      <c r="SC76" s="97"/>
      <c r="SD76" s="97"/>
      <c r="SE76" s="97"/>
      <c r="SF76" s="97"/>
      <c r="SG76" s="97"/>
      <c r="SH76" s="97"/>
      <c r="SI76" s="97"/>
      <c r="SJ76" s="97"/>
      <c r="SK76" s="97"/>
      <c r="SL76" s="97"/>
      <c r="SM76" s="97"/>
      <c r="SN76" s="97"/>
      <c r="SO76" s="97"/>
      <c r="SP76" s="97"/>
      <c r="SQ76" s="97"/>
      <c r="SR76" s="97"/>
      <c r="SS76" s="97"/>
      <c r="ST76" s="97"/>
      <c r="SU76" s="97"/>
      <c r="SV76" s="97"/>
      <c r="SW76" s="97"/>
      <c r="SX76" s="97"/>
      <c r="SY76" s="97"/>
      <c r="SZ76" s="97"/>
      <c r="TA76" s="97"/>
      <c r="TB76" s="97"/>
      <c r="TC76" s="97"/>
      <c r="TD76" s="97"/>
      <c r="TE76" s="97"/>
      <c r="TF76" s="97"/>
      <c r="TG76" s="97"/>
      <c r="TH76" s="97"/>
      <c r="TI76" s="97"/>
      <c r="TJ76" s="97"/>
      <c r="TK76" s="97"/>
      <c r="TL76" s="97"/>
      <c r="TM76" s="97"/>
      <c r="TN76" s="97"/>
      <c r="TO76" s="97"/>
      <c r="TP76" s="97"/>
      <c r="TQ76" s="97"/>
      <c r="TR76" s="97"/>
      <c r="TS76" s="97"/>
      <c r="TT76" s="97"/>
      <c r="TU76" s="97"/>
      <c r="TV76" s="97"/>
      <c r="TW76" s="97"/>
      <c r="TX76" s="97"/>
      <c r="TY76" s="97"/>
      <c r="TZ76" s="97"/>
      <c r="UA76" s="97"/>
      <c r="UB76" s="97"/>
      <c r="UC76" s="97"/>
      <c r="UD76" s="97"/>
      <c r="UE76" s="97"/>
      <c r="UF76" s="97"/>
      <c r="UG76" s="97"/>
      <c r="UH76" s="97"/>
      <c r="UI76" s="97"/>
      <c r="UJ76" s="97"/>
      <c r="UK76" s="97"/>
      <c r="UL76" s="97"/>
      <c r="UM76" s="97"/>
      <c r="UN76" s="97"/>
      <c r="UO76" s="97"/>
      <c r="UP76" s="97"/>
      <c r="UQ76" s="97"/>
      <c r="UR76" s="97"/>
      <c r="US76" s="97"/>
      <c r="UT76" s="97"/>
      <c r="UU76" s="97"/>
      <c r="UV76" s="97"/>
      <c r="UW76" s="97"/>
      <c r="UX76" s="97"/>
      <c r="UY76" s="97"/>
      <c r="UZ76" s="97"/>
      <c r="VA76" s="97"/>
      <c r="VB76" s="97"/>
      <c r="VC76" s="97"/>
      <c r="VD76" s="97"/>
      <c r="VE76" s="97"/>
      <c r="VF76" s="97"/>
      <c r="VG76" s="97"/>
      <c r="VH76" s="97"/>
      <c r="VI76" s="97"/>
      <c r="VJ76" s="97"/>
      <c r="VK76" s="97"/>
      <c r="VL76" s="97"/>
      <c r="VM76" s="97"/>
      <c r="VN76" s="97"/>
      <c r="VO76" s="97"/>
      <c r="VP76" s="97"/>
      <c r="VQ76" s="97"/>
      <c r="VR76" s="97"/>
      <c r="VS76" s="97"/>
      <c r="VT76" s="97"/>
      <c r="VU76" s="97"/>
      <c r="VV76" s="97"/>
      <c r="VW76" s="97"/>
      <c r="VX76" s="97"/>
      <c r="VY76" s="97"/>
      <c r="VZ76" s="97"/>
      <c r="WA76" s="97"/>
      <c r="WB76" s="97"/>
      <c r="WC76" s="97"/>
      <c r="WD76" s="97"/>
      <c r="WE76" s="97"/>
      <c r="WF76" s="97"/>
      <c r="WG76" s="97"/>
      <c r="WH76" s="97"/>
      <c r="WI76" s="97"/>
      <c r="WJ76" s="97"/>
      <c r="WK76" s="97"/>
      <c r="WL76" s="97"/>
      <c r="WM76" s="97"/>
      <c r="WN76" s="97"/>
      <c r="WO76" s="97"/>
      <c r="WP76" s="97"/>
      <c r="WQ76" s="97"/>
      <c r="WR76" s="97"/>
      <c r="WS76" s="97"/>
      <c r="WT76" s="97"/>
      <c r="WU76" s="97"/>
      <c r="WV76" s="97"/>
      <c r="WW76" s="97"/>
      <c r="WX76" s="97"/>
      <c r="WY76" s="97"/>
      <c r="WZ76" s="97"/>
      <c r="XA76" s="97"/>
      <c r="XB76" s="97"/>
      <c r="XC76" s="97"/>
      <c r="XD76" s="97"/>
      <c r="XE76" s="97"/>
      <c r="XF76" s="97"/>
      <c r="XG76" s="97"/>
      <c r="XH76" s="97"/>
      <c r="XI76" s="97"/>
      <c r="XJ76" s="97"/>
      <c r="XK76" s="97"/>
      <c r="XL76" s="97"/>
      <c r="XM76" s="97"/>
      <c r="XN76" s="97"/>
      <c r="XO76" s="97"/>
      <c r="XP76" s="97"/>
      <c r="XQ76" s="97"/>
      <c r="XR76" s="97"/>
      <c r="XS76" s="97"/>
      <c r="XT76" s="97"/>
      <c r="XU76" s="97"/>
      <c r="XV76" s="97"/>
      <c r="XW76" s="97"/>
      <c r="XX76" s="97"/>
      <c r="XY76" s="97"/>
      <c r="XZ76" s="97"/>
      <c r="YA76" s="97"/>
      <c r="YB76" s="97"/>
      <c r="YC76" s="97"/>
      <c r="YD76" s="97"/>
      <c r="YE76" s="97"/>
      <c r="YF76" s="97"/>
      <c r="YG76" s="97"/>
      <c r="YH76" s="97"/>
      <c r="YI76" s="97"/>
      <c r="YJ76" s="97"/>
      <c r="YK76" s="97"/>
      <c r="YL76" s="97"/>
      <c r="YM76" s="97"/>
      <c r="YN76" s="97"/>
      <c r="YO76" s="97"/>
      <c r="YP76" s="97"/>
      <c r="YQ76" s="97"/>
      <c r="YR76" s="97"/>
      <c r="YS76" s="97"/>
      <c r="YT76" s="97"/>
      <c r="YU76" s="97"/>
      <c r="YV76" s="97"/>
      <c r="YW76" s="97"/>
      <c r="YX76" s="97"/>
      <c r="YY76" s="97"/>
      <c r="YZ76" s="97"/>
      <c r="ZA76" s="97"/>
      <c r="ZB76" s="97"/>
      <c r="ZC76" s="97"/>
      <c r="ZD76" s="97"/>
      <c r="ZE76" s="97"/>
      <c r="ZF76" s="97"/>
      <c r="ZG76" s="97"/>
      <c r="ZH76" s="97"/>
      <c r="ZI76" s="97"/>
      <c r="ZJ76" s="97"/>
      <c r="ZK76" s="97"/>
      <c r="ZL76" s="97"/>
      <c r="ZM76" s="97"/>
      <c r="ZN76" s="97"/>
      <c r="ZO76" s="97"/>
      <c r="ZP76" s="97"/>
      <c r="ZQ76" s="97"/>
      <c r="ZR76" s="97"/>
      <c r="ZS76" s="97"/>
      <c r="ZT76" s="97"/>
      <c r="ZU76" s="97"/>
      <c r="ZV76" s="97"/>
      <c r="ZW76" s="97"/>
      <c r="ZX76" s="97"/>
      <c r="ZY76" s="97"/>
      <c r="ZZ76" s="97"/>
      <c r="AAA76" s="97"/>
      <c r="AAB76" s="97"/>
      <c r="AAC76" s="97"/>
      <c r="AAD76" s="97"/>
      <c r="AAE76" s="97"/>
      <c r="AAF76" s="97"/>
      <c r="AAG76" s="97"/>
      <c r="AAH76" s="97"/>
      <c r="AAI76" s="97"/>
      <c r="AAJ76" s="97"/>
      <c r="AAK76" s="97"/>
      <c r="AAL76" s="97"/>
      <c r="AAM76" s="97"/>
      <c r="AAN76" s="97"/>
      <c r="AAO76" s="97"/>
      <c r="AAP76" s="97"/>
      <c r="AAQ76" s="97"/>
      <c r="AAR76" s="97"/>
      <c r="AAS76" s="97"/>
      <c r="AAT76" s="97"/>
      <c r="AAU76" s="97"/>
      <c r="AAV76" s="97"/>
      <c r="AAW76" s="97"/>
      <c r="AAX76" s="97"/>
      <c r="AAY76" s="97"/>
      <c r="AAZ76" s="97"/>
      <c r="ABA76" s="97"/>
      <c r="ABB76" s="97"/>
      <c r="ABC76" s="97"/>
      <c r="ABD76" s="97"/>
      <c r="ABE76" s="97"/>
      <c r="ABF76" s="97"/>
      <c r="ABG76" s="97"/>
      <c r="ABH76" s="97"/>
      <c r="ABI76" s="97"/>
      <c r="ABJ76" s="97"/>
      <c r="ABK76" s="97"/>
      <c r="ABL76" s="97"/>
      <c r="ABM76" s="97"/>
      <c r="ABN76" s="97"/>
      <c r="ABO76" s="97"/>
      <c r="ABP76" s="97"/>
      <c r="ABQ76" s="97"/>
      <c r="ABR76" s="97"/>
      <c r="ABS76" s="97"/>
      <c r="ABT76" s="97"/>
      <c r="ABU76" s="97"/>
      <c r="ABV76" s="97"/>
      <c r="ABW76" s="97"/>
      <c r="ABX76" s="97"/>
      <c r="ABY76" s="97"/>
      <c r="ABZ76" s="97"/>
      <c r="ACA76" s="97"/>
      <c r="ACB76" s="97"/>
      <c r="ACC76" s="97"/>
      <c r="ACD76" s="97"/>
      <c r="ACE76" s="97"/>
      <c r="ACF76" s="97"/>
      <c r="ACG76" s="97"/>
      <c r="ACH76" s="97"/>
      <c r="ACI76" s="97"/>
      <c r="ACJ76" s="97"/>
      <c r="ACK76" s="97"/>
      <c r="ACL76" s="97"/>
      <c r="ACM76" s="97"/>
      <c r="ACN76" s="97"/>
      <c r="ACO76" s="97"/>
      <c r="ACP76" s="97"/>
      <c r="ACQ76" s="97"/>
      <c r="ACR76" s="97"/>
      <c r="ACS76" s="97"/>
      <c r="ACT76" s="97"/>
      <c r="ACU76" s="97"/>
      <c r="ACV76" s="97"/>
      <c r="ACW76" s="97"/>
      <c r="ACX76" s="97"/>
      <c r="ACY76" s="97"/>
      <c r="ACZ76" s="97"/>
      <c r="ADA76" s="97"/>
      <c r="ADB76" s="97"/>
      <c r="ADC76" s="97"/>
      <c r="ADD76" s="97"/>
      <c r="ADE76" s="97"/>
      <c r="ADF76" s="97"/>
      <c r="ADG76" s="97"/>
      <c r="ADH76" s="97"/>
      <c r="ADI76" s="97"/>
      <c r="ADJ76" s="97"/>
      <c r="ADK76" s="97"/>
      <c r="ADL76" s="97"/>
      <c r="ADM76" s="97"/>
      <c r="ADN76" s="97"/>
      <c r="ADO76" s="97"/>
      <c r="ADP76" s="97"/>
      <c r="ADQ76" s="97"/>
      <c r="ADR76" s="97"/>
      <c r="ADS76" s="97"/>
      <c r="ADT76" s="97"/>
      <c r="ADU76" s="97"/>
      <c r="ADV76" s="97"/>
      <c r="ADW76" s="97"/>
      <c r="ADX76" s="97"/>
      <c r="ADY76" s="97"/>
      <c r="ADZ76" s="97"/>
      <c r="AEA76" s="97"/>
      <c r="AEB76" s="97"/>
      <c r="AEC76" s="97"/>
      <c r="AED76" s="97"/>
      <c r="AEE76" s="97"/>
      <c r="AEF76" s="97"/>
      <c r="AEG76" s="97"/>
      <c r="AEH76" s="97"/>
      <c r="AEI76" s="97"/>
      <c r="AEJ76" s="97"/>
      <c r="AEK76" s="97"/>
      <c r="AEL76" s="97"/>
      <c r="AEM76" s="97"/>
      <c r="AEN76" s="97"/>
      <c r="AEO76" s="97"/>
      <c r="AEP76" s="97"/>
      <c r="AEQ76" s="97"/>
      <c r="AER76" s="97"/>
      <c r="AES76" s="97"/>
      <c r="AET76" s="97"/>
      <c r="AEU76" s="97"/>
      <c r="AEV76" s="97"/>
      <c r="AEW76" s="97"/>
      <c r="AEX76" s="97"/>
      <c r="AEY76" s="97"/>
      <c r="AEZ76" s="97"/>
      <c r="AFA76" s="97"/>
      <c r="AFB76" s="97"/>
      <c r="AFC76" s="97"/>
      <c r="AFD76" s="97"/>
      <c r="AFE76" s="97"/>
      <c r="AFF76" s="97"/>
      <c r="AFG76" s="97"/>
      <c r="AFH76" s="97"/>
      <c r="AFI76" s="97"/>
      <c r="AFJ76" s="97"/>
      <c r="AFK76" s="97"/>
      <c r="AFL76" s="97"/>
      <c r="AFM76" s="97"/>
      <c r="AFN76" s="97"/>
      <c r="AFO76" s="97"/>
      <c r="AFP76" s="97"/>
      <c r="AFQ76" s="97"/>
      <c r="AFR76" s="97"/>
      <c r="AFS76" s="97"/>
      <c r="AFT76" s="97"/>
      <c r="AFU76" s="97"/>
      <c r="AFV76" s="97"/>
      <c r="AFW76" s="97"/>
      <c r="AFX76" s="97"/>
      <c r="AFY76" s="97"/>
      <c r="AFZ76" s="97"/>
      <c r="AGA76" s="97"/>
      <c r="AGB76" s="97"/>
      <c r="AGC76" s="97"/>
      <c r="AGD76" s="97"/>
      <c r="AGE76" s="97"/>
      <c r="AGF76" s="97"/>
      <c r="AGG76" s="97"/>
      <c r="AGH76" s="97"/>
      <c r="AGI76" s="97"/>
      <c r="AGJ76" s="97"/>
      <c r="AGK76" s="97"/>
      <c r="AGL76" s="97"/>
      <c r="AGM76" s="97"/>
      <c r="AGN76" s="97"/>
      <c r="AGO76" s="97"/>
      <c r="AGP76" s="97"/>
      <c r="AGQ76" s="97"/>
      <c r="AGR76" s="97"/>
      <c r="AGS76" s="97"/>
      <c r="AGT76" s="97"/>
      <c r="AGU76" s="97"/>
      <c r="AGV76" s="97"/>
      <c r="AGW76" s="97"/>
      <c r="AGX76" s="97"/>
      <c r="AGY76" s="97"/>
      <c r="AGZ76" s="97"/>
      <c r="AHA76" s="97"/>
      <c r="AHB76" s="97"/>
      <c r="AHC76" s="97"/>
      <c r="AHD76" s="97"/>
      <c r="AHE76" s="97"/>
      <c r="AHF76" s="97"/>
      <c r="AHG76" s="97"/>
      <c r="AHH76" s="97"/>
      <c r="AHI76" s="97"/>
      <c r="AHJ76" s="97"/>
      <c r="AHK76" s="97"/>
      <c r="AHL76" s="97"/>
      <c r="AHM76" s="97"/>
      <c r="AHN76" s="97"/>
      <c r="AHO76" s="97"/>
      <c r="AHP76" s="97"/>
      <c r="AHQ76" s="97"/>
      <c r="AHR76" s="97"/>
      <c r="AHS76" s="97"/>
      <c r="AHT76" s="97"/>
      <c r="AHU76" s="97"/>
      <c r="AHV76" s="97"/>
      <c r="AHW76" s="97"/>
      <c r="AHX76" s="97"/>
      <c r="AHY76" s="97"/>
      <c r="AHZ76" s="97"/>
      <c r="AIA76" s="97"/>
      <c r="AIB76" s="97"/>
      <c r="AIC76" s="97"/>
      <c r="AID76" s="97"/>
      <c r="AIE76" s="97"/>
      <c r="AIF76" s="97"/>
      <c r="AIG76" s="97"/>
      <c r="AIH76" s="97"/>
      <c r="AII76" s="97"/>
      <c r="AIJ76" s="97"/>
      <c r="AIK76" s="97"/>
      <c r="AIL76" s="97"/>
      <c r="AIM76" s="97"/>
      <c r="AIN76" s="97"/>
      <c r="AIO76" s="97"/>
      <c r="AIP76" s="97"/>
      <c r="AIQ76" s="97"/>
      <c r="AIR76" s="97"/>
      <c r="AIS76" s="97"/>
      <c r="AIT76" s="97"/>
      <c r="AIU76" s="97"/>
      <c r="AIV76" s="97"/>
      <c r="AIW76" s="97"/>
      <c r="AIX76" s="97"/>
      <c r="AIY76" s="97"/>
      <c r="AIZ76" s="97"/>
      <c r="AJA76" s="97"/>
      <c r="AJB76" s="97"/>
      <c r="AJC76" s="97"/>
      <c r="AJD76" s="97"/>
      <c r="AJE76" s="97"/>
      <c r="AJF76" s="97"/>
      <c r="AJG76" s="97"/>
      <c r="AJH76" s="97"/>
      <c r="AJI76" s="97"/>
      <c r="AJJ76" s="97"/>
      <c r="AJK76" s="97"/>
      <c r="AJL76" s="97"/>
      <c r="AJM76" s="97"/>
      <c r="AJN76" s="97"/>
      <c r="AJO76" s="97"/>
      <c r="AJP76" s="97"/>
      <c r="AJQ76" s="97"/>
      <c r="AJR76" s="97"/>
      <c r="AJS76" s="97"/>
      <c r="AJT76" s="97"/>
      <c r="AJU76" s="97"/>
      <c r="AJV76" s="97"/>
      <c r="AJW76" s="97"/>
      <c r="AJX76" s="97"/>
      <c r="AJY76" s="97"/>
      <c r="AJZ76" s="97"/>
      <c r="AKA76" s="97"/>
      <c r="AKB76" s="97"/>
      <c r="AKC76" s="97"/>
      <c r="AKD76" s="97"/>
      <c r="AKE76" s="97"/>
      <c r="AKF76" s="97"/>
      <c r="AKG76" s="97"/>
      <c r="AKH76" s="97"/>
      <c r="AKI76" s="97"/>
      <c r="AKJ76" s="97"/>
      <c r="AKK76" s="97"/>
      <c r="AKL76" s="97"/>
      <c r="AKM76" s="97"/>
      <c r="AKN76" s="97"/>
      <c r="AKO76" s="97"/>
      <c r="AKP76" s="97"/>
      <c r="AKQ76" s="97"/>
      <c r="AKR76" s="97"/>
      <c r="AKS76" s="97"/>
      <c r="AKT76" s="97"/>
      <c r="AKU76" s="97"/>
      <c r="AKV76" s="97"/>
      <c r="AKW76" s="97"/>
      <c r="AKX76" s="97"/>
      <c r="AKY76" s="97"/>
      <c r="AKZ76" s="97"/>
      <c r="ALA76" s="97"/>
      <c r="ALB76" s="97"/>
      <c r="ALC76" s="97"/>
      <c r="ALD76" s="97"/>
      <c r="ALE76" s="97"/>
      <c r="ALF76" s="97"/>
      <c r="ALG76" s="97"/>
      <c r="ALH76" s="97"/>
      <c r="ALI76" s="97"/>
      <c r="ALJ76" s="97"/>
      <c r="ALK76" s="97"/>
      <c r="ALL76" s="97"/>
      <c r="ALM76" s="97"/>
      <c r="ALN76" s="97"/>
      <c r="ALO76" s="97"/>
      <c r="ALP76" s="97"/>
      <c r="ALQ76" s="97"/>
    </row>
    <row r="77" spans="1:1005" s="80" customFormat="1" ht="30.75" customHeight="1" x14ac:dyDescent="0.25">
      <c r="A77" s="30" t="s">
        <v>166</v>
      </c>
      <c r="B77" s="13">
        <v>89986866813</v>
      </c>
      <c r="C77" s="14" t="s">
        <v>10</v>
      </c>
      <c r="D77" s="93"/>
      <c r="E77" s="10" t="s">
        <v>66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</row>
    <row r="78" spans="1:1005" s="80" customFormat="1" ht="20.25" customHeight="1" x14ac:dyDescent="0.25">
      <c r="A78" s="30" t="s">
        <v>191</v>
      </c>
      <c r="B78" s="13">
        <v>76963045568</v>
      </c>
      <c r="C78" s="14" t="s">
        <v>10</v>
      </c>
      <c r="D78" s="93"/>
      <c r="E78" s="10" t="s">
        <v>13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</row>
    <row r="79" spans="1:1005" s="80" customFormat="1" ht="15.75" customHeight="1" x14ac:dyDescent="0.25">
      <c r="A79" s="30" t="s">
        <v>284</v>
      </c>
      <c r="B79" s="13">
        <v>90979617408</v>
      </c>
      <c r="C79" s="14" t="s">
        <v>10</v>
      </c>
      <c r="D79" s="93"/>
      <c r="E79" s="10" t="s">
        <v>307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</row>
    <row r="80" spans="1:1005" s="80" customFormat="1" x14ac:dyDescent="0.25">
      <c r="A80" s="59" t="s">
        <v>288</v>
      </c>
      <c r="B80" s="13">
        <v>88357839718</v>
      </c>
      <c r="C80" s="14" t="s">
        <v>10</v>
      </c>
      <c r="D80" s="120">
        <v>90</v>
      </c>
      <c r="E80" s="10" t="s">
        <v>22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</row>
    <row r="81" spans="1:1005" s="80" customFormat="1" x14ac:dyDescent="0.25">
      <c r="A81" s="30" t="s">
        <v>64</v>
      </c>
      <c r="B81" s="13">
        <v>27759560625</v>
      </c>
      <c r="C81" s="14" t="s">
        <v>10</v>
      </c>
      <c r="D81" s="93"/>
      <c r="E81" s="10" t="s">
        <v>19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</row>
    <row r="82" spans="1:1005" s="80" customFormat="1" x14ac:dyDescent="0.25">
      <c r="A82" s="30" t="s">
        <v>267</v>
      </c>
      <c r="B82" s="13">
        <v>64308723629</v>
      </c>
      <c r="C82" s="14" t="s">
        <v>10</v>
      </c>
      <c r="D82" s="93"/>
      <c r="E82" s="10" t="s">
        <v>211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</row>
    <row r="83" spans="1:1005" s="80" customFormat="1" x14ac:dyDescent="0.25">
      <c r="A83" s="30" t="s">
        <v>215</v>
      </c>
      <c r="B83" s="13">
        <v>21523879111</v>
      </c>
      <c r="C83" s="14" t="s">
        <v>10</v>
      </c>
      <c r="D83" s="93"/>
      <c r="E83" s="10" t="s">
        <v>82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</row>
    <row r="84" spans="1:1005" s="80" customFormat="1" x14ac:dyDescent="0.25">
      <c r="A84" s="30" t="s">
        <v>215</v>
      </c>
      <c r="B84" s="13">
        <v>21523879111</v>
      </c>
      <c r="C84" s="14" t="s">
        <v>10</v>
      </c>
      <c r="D84" s="93"/>
      <c r="E84" s="10" t="s">
        <v>68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</row>
    <row r="85" spans="1:1005" s="80" customFormat="1" x14ac:dyDescent="0.25">
      <c r="A85" s="30" t="s">
        <v>216</v>
      </c>
      <c r="B85" s="13"/>
      <c r="C85" s="14"/>
      <c r="D85" s="93"/>
      <c r="E85" s="10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</row>
    <row r="86" spans="1:1005" s="80" customFormat="1" x14ac:dyDescent="0.25">
      <c r="A86" s="30" t="s">
        <v>126</v>
      </c>
      <c r="B86" s="13">
        <v>59125377038</v>
      </c>
      <c r="C86" s="14" t="s">
        <v>10</v>
      </c>
      <c r="D86" s="93"/>
      <c r="E86" s="10" t="s">
        <v>108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</row>
    <row r="87" spans="1:1005" s="80" customFormat="1" x14ac:dyDescent="0.25">
      <c r="A87" s="45" t="s">
        <v>210</v>
      </c>
      <c r="B87" s="13">
        <v>43150843424</v>
      </c>
      <c r="C87" s="14" t="s">
        <v>10</v>
      </c>
      <c r="D87" s="122">
        <v>250</v>
      </c>
      <c r="E87" s="10" t="s">
        <v>22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</row>
    <row r="88" spans="1:1005" s="80" customFormat="1" x14ac:dyDescent="0.25">
      <c r="A88" s="45" t="s">
        <v>310</v>
      </c>
      <c r="B88" s="13">
        <v>87217293058</v>
      </c>
      <c r="C88" s="14" t="s">
        <v>10</v>
      </c>
      <c r="D88" s="120">
        <v>990</v>
      </c>
      <c r="E88" s="39" t="s">
        <v>22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</row>
    <row r="89" spans="1:1005" s="80" customFormat="1" ht="30" x14ac:dyDescent="0.25">
      <c r="A89" s="30" t="s">
        <v>246</v>
      </c>
      <c r="B89" s="13"/>
      <c r="C89" s="14" t="s">
        <v>247</v>
      </c>
      <c r="D89" s="93"/>
      <c r="E89" s="10" t="s">
        <v>66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</row>
    <row r="90" spans="1:1005" s="80" customFormat="1" x14ac:dyDescent="0.25">
      <c r="A90" s="30" t="s">
        <v>99</v>
      </c>
      <c r="B90" s="13"/>
      <c r="C90" s="14" t="s">
        <v>105</v>
      </c>
      <c r="D90" s="93"/>
      <c r="E90" s="10" t="s">
        <v>66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</row>
    <row r="91" spans="1:1005" s="80" customFormat="1" x14ac:dyDescent="0.25">
      <c r="A91" s="30" t="s">
        <v>250</v>
      </c>
      <c r="B91" s="13">
        <v>99520478773</v>
      </c>
      <c r="C91" s="14" t="s">
        <v>10</v>
      </c>
      <c r="D91" s="93"/>
      <c r="E91" s="10" t="s">
        <v>18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</row>
    <row r="92" spans="1:1005" s="80" customFormat="1" x14ac:dyDescent="0.25">
      <c r="A92" s="30" t="s">
        <v>231</v>
      </c>
      <c r="B92" s="13" t="s">
        <v>232</v>
      </c>
      <c r="C92" s="14" t="s">
        <v>10</v>
      </c>
      <c r="D92" s="93"/>
      <c r="E92" s="10" t="s">
        <v>13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</row>
    <row r="93" spans="1:1005" s="80" customFormat="1" x14ac:dyDescent="0.25">
      <c r="A93" s="30" t="s">
        <v>171</v>
      </c>
      <c r="B93" s="13"/>
      <c r="C93" s="14" t="s">
        <v>172</v>
      </c>
      <c r="D93" s="93"/>
      <c r="E93" s="10" t="s">
        <v>12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</row>
    <row r="94" spans="1:1005" s="80" customFormat="1" x14ac:dyDescent="0.25">
      <c r="A94" s="30" t="s">
        <v>84</v>
      </c>
      <c r="B94" s="13">
        <v>47432874968</v>
      </c>
      <c r="C94" s="14" t="s">
        <v>10</v>
      </c>
      <c r="D94" s="93"/>
      <c r="E94" s="10" t="s">
        <v>20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</row>
    <row r="95" spans="1:1005" s="80" customFormat="1" x14ac:dyDescent="0.25">
      <c r="A95" s="30" t="s">
        <v>258</v>
      </c>
      <c r="B95" s="13">
        <v>46377257342</v>
      </c>
      <c r="C95" s="14" t="s">
        <v>10</v>
      </c>
      <c r="D95" s="93"/>
      <c r="E95" s="10" t="s">
        <v>22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</row>
    <row r="96" spans="1:1005" s="80" customFormat="1" x14ac:dyDescent="0.25">
      <c r="A96" s="30" t="s">
        <v>189</v>
      </c>
      <c r="B96" s="13">
        <v>86937855002</v>
      </c>
      <c r="C96" s="14" t="s">
        <v>10</v>
      </c>
      <c r="D96" s="93"/>
      <c r="E96" s="10" t="s">
        <v>22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</row>
    <row r="97" spans="1:1005" s="80" customFormat="1" x14ac:dyDescent="0.25">
      <c r="A97" s="83" t="s">
        <v>301</v>
      </c>
      <c r="B97" s="13">
        <v>7818083813</v>
      </c>
      <c r="C97" s="14" t="s">
        <v>10</v>
      </c>
      <c r="D97" s="93"/>
      <c r="E97" s="10" t="s">
        <v>68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</row>
    <row r="98" spans="1:1005" s="80" customFormat="1" x14ac:dyDescent="0.25">
      <c r="A98" s="45" t="s">
        <v>43</v>
      </c>
      <c r="B98" s="13">
        <v>59143170280</v>
      </c>
      <c r="C98" s="14" t="s">
        <v>44</v>
      </c>
      <c r="D98" s="120">
        <v>275</v>
      </c>
      <c r="E98" s="10" t="s">
        <v>67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</row>
    <row r="99" spans="1:1005" s="80" customFormat="1" x14ac:dyDescent="0.25">
      <c r="A99" s="30" t="s">
        <v>70</v>
      </c>
      <c r="B99" s="13">
        <v>62226620908</v>
      </c>
      <c r="C99" s="14" t="s">
        <v>10</v>
      </c>
      <c r="D99" s="93"/>
      <c r="E99" s="10" t="s">
        <v>16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</row>
    <row r="100" spans="1:1005" s="80" customFormat="1" x14ac:dyDescent="0.25">
      <c r="A100" s="30" t="s">
        <v>70</v>
      </c>
      <c r="B100" s="13">
        <v>62226620908</v>
      </c>
      <c r="C100" s="14" t="s">
        <v>10</v>
      </c>
      <c r="D100" s="93"/>
      <c r="E100" s="10" t="s">
        <v>68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</row>
    <row r="101" spans="1:1005" s="80" customFormat="1" x14ac:dyDescent="0.25">
      <c r="A101" s="30" t="s">
        <v>70</v>
      </c>
      <c r="B101" s="13">
        <v>62226620908</v>
      </c>
      <c r="C101" s="14" t="s">
        <v>10</v>
      </c>
      <c r="D101" s="93"/>
      <c r="E101" s="10" t="s">
        <v>12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</row>
    <row r="102" spans="1:1005" s="80" customFormat="1" x14ac:dyDescent="0.25">
      <c r="A102" s="30" t="s">
        <v>78</v>
      </c>
      <c r="B102" s="13"/>
      <c r="C102" s="14"/>
      <c r="D102" s="93"/>
      <c r="E102" s="10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</row>
    <row r="103" spans="1:1005" s="80" customFormat="1" x14ac:dyDescent="0.25">
      <c r="A103" s="30" t="s">
        <v>89</v>
      </c>
      <c r="B103" s="13">
        <v>84269705191</v>
      </c>
      <c r="C103" s="14" t="s">
        <v>10</v>
      </c>
      <c r="D103" s="93"/>
      <c r="E103" s="10" t="s">
        <v>68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</row>
    <row r="104" spans="1:1005" s="80" customFormat="1" x14ac:dyDescent="0.25">
      <c r="A104" s="30" t="s">
        <v>292</v>
      </c>
      <c r="B104" s="13">
        <v>3429095529</v>
      </c>
      <c r="C104" s="14" t="s">
        <v>10</v>
      </c>
      <c r="D104" s="93"/>
      <c r="E104" s="10" t="s">
        <v>68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</row>
    <row r="105" spans="1:1005" s="80" customFormat="1" x14ac:dyDescent="0.25">
      <c r="A105" s="30" t="s">
        <v>203</v>
      </c>
      <c r="B105" s="13">
        <v>56616753620</v>
      </c>
      <c r="C105" s="14" t="s">
        <v>163</v>
      </c>
      <c r="D105" s="93"/>
      <c r="E105" s="10" t="s">
        <v>82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</row>
    <row r="106" spans="1:1005" s="80" customFormat="1" x14ac:dyDescent="0.25">
      <c r="A106" s="30" t="s">
        <v>203</v>
      </c>
      <c r="B106" s="13">
        <v>56616753620</v>
      </c>
      <c r="C106" s="14" t="s">
        <v>163</v>
      </c>
      <c r="D106" s="93"/>
      <c r="E106" s="10" t="s">
        <v>82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</row>
    <row r="107" spans="1:1005" s="80" customFormat="1" x14ac:dyDescent="0.25">
      <c r="A107" s="30" t="s">
        <v>203</v>
      </c>
      <c r="B107" s="13">
        <v>56616753620</v>
      </c>
      <c r="C107" s="14" t="s">
        <v>163</v>
      </c>
      <c r="D107" s="93"/>
      <c r="E107" s="10" t="s">
        <v>20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</row>
    <row r="108" spans="1:1005" s="80" customFormat="1" x14ac:dyDescent="0.25">
      <c r="A108" s="30" t="s">
        <v>205</v>
      </c>
      <c r="B108" s="13"/>
      <c r="C108" s="14"/>
      <c r="D108" s="93"/>
      <c r="E108" s="10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</row>
    <row r="109" spans="1:1005" s="80" customFormat="1" x14ac:dyDescent="0.25">
      <c r="A109" s="30" t="s">
        <v>91</v>
      </c>
      <c r="B109" s="13">
        <v>66089976432</v>
      </c>
      <c r="C109" s="14" t="s">
        <v>10</v>
      </c>
      <c r="D109" s="93"/>
      <c r="E109" s="10" t="s">
        <v>20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</row>
    <row r="110" spans="1:1005" s="80" customFormat="1" ht="14.25" customHeight="1" x14ac:dyDescent="0.25">
      <c r="A110" s="30" t="s">
        <v>278</v>
      </c>
      <c r="B110" s="13">
        <v>81725888904</v>
      </c>
      <c r="C110" s="14" t="s">
        <v>279</v>
      </c>
      <c r="D110" s="93"/>
      <c r="E110" s="10" t="s">
        <v>68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</row>
    <row r="111" spans="1:1005" s="80" customFormat="1" ht="30" x14ac:dyDescent="0.25">
      <c r="A111" s="30" t="s">
        <v>243</v>
      </c>
      <c r="B111" s="13"/>
      <c r="C111" s="14" t="s">
        <v>245</v>
      </c>
      <c r="D111" s="93"/>
      <c r="E111" s="10" t="s">
        <v>22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</row>
    <row r="112" spans="1:1005" s="80" customFormat="1" x14ac:dyDescent="0.25">
      <c r="A112" s="30" t="s">
        <v>5</v>
      </c>
      <c r="B112" s="13">
        <v>50467974870</v>
      </c>
      <c r="C112" s="14" t="s">
        <v>11</v>
      </c>
      <c r="D112" s="93"/>
      <c r="E112" s="10" t="s">
        <v>12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</row>
    <row r="113" spans="1:1005" s="80" customFormat="1" x14ac:dyDescent="0.25">
      <c r="A113" s="30" t="s">
        <v>236</v>
      </c>
      <c r="B113" s="13"/>
      <c r="C113" s="14" t="s">
        <v>237</v>
      </c>
      <c r="D113" s="93"/>
      <c r="E113" s="10" t="s">
        <v>22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</row>
    <row r="114" spans="1:1005" s="80" customFormat="1" x14ac:dyDescent="0.25">
      <c r="A114" s="45" t="s">
        <v>35</v>
      </c>
      <c r="B114" s="13" t="s">
        <v>61</v>
      </c>
      <c r="C114" s="14" t="s">
        <v>10</v>
      </c>
      <c r="D114" s="120">
        <v>906.12</v>
      </c>
      <c r="E114" s="10" t="s">
        <v>15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</row>
    <row r="115" spans="1:1005" s="80" customFormat="1" x14ac:dyDescent="0.25">
      <c r="A115" s="30" t="s">
        <v>234</v>
      </c>
      <c r="B115" s="13" t="s">
        <v>235</v>
      </c>
      <c r="C115" s="14" t="s">
        <v>10</v>
      </c>
      <c r="D115" s="93"/>
      <c r="E115" s="10" t="s">
        <v>208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</row>
    <row r="116" spans="1:1005" s="80" customFormat="1" x14ac:dyDescent="0.25">
      <c r="A116" s="30" t="s">
        <v>152</v>
      </c>
      <c r="B116" s="13">
        <v>45001686598</v>
      </c>
      <c r="C116" s="14" t="s">
        <v>10</v>
      </c>
      <c r="D116" s="93"/>
      <c r="E116" s="10" t="s">
        <v>22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</row>
    <row r="117" spans="1:1005" s="80" customFormat="1" x14ac:dyDescent="0.25">
      <c r="A117" s="30" t="s">
        <v>178</v>
      </c>
      <c r="B117" s="13">
        <v>32179081874</v>
      </c>
      <c r="C117" s="14" t="s">
        <v>10</v>
      </c>
      <c r="D117" s="93"/>
      <c r="E117" s="10" t="s">
        <v>15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</row>
    <row r="118" spans="1:1005" s="80" customFormat="1" ht="14.25" customHeight="1" x14ac:dyDescent="0.25">
      <c r="A118" s="45" t="s">
        <v>241</v>
      </c>
      <c r="B118" s="13">
        <v>85106651596</v>
      </c>
      <c r="C118" s="14" t="s">
        <v>10</v>
      </c>
      <c r="D118" s="120">
        <f>138.24</f>
        <v>138.24</v>
      </c>
      <c r="E118" s="10" t="s">
        <v>19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</row>
    <row r="119" spans="1:1005" s="80" customFormat="1" x14ac:dyDescent="0.25">
      <c r="A119" s="30" t="s">
        <v>38</v>
      </c>
      <c r="B119" s="13">
        <v>26240899420</v>
      </c>
      <c r="C119" s="14" t="s">
        <v>10</v>
      </c>
      <c r="D119" s="93"/>
      <c r="E119" s="10" t="s">
        <v>67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</row>
    <row r="120" spans="1:1005" s="80" customFormat="1" x14ac:dyDescent="0.25">
      <c r="A120" s="30" t="s">
        <v>38</v>
      </c>
      <c r="B120" s="13">
        <v>26240899420</v>
      </c>
      <c r="C120" s="14" t="s">
        <v>10</v>
      </c>
      <c r="D120" s="93"/>
      <c r="E120" s="10" t="s">
        <v>68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</row>
    <row r="121" spans="1:1005" s="80" customFormat="1" ht="12.75" customHeight="1" x14ac:dyDescent="0.25">
      <c r="A121" s="30" t="s">
        <v>201</v>
      </c>
      <c r="B121" s="13"/>
      <c r="C121" s="14"/>
      <c r="D121" s="93"/>
      <c r="E121" s="10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</row>
    <row r="122" spans="1:1005" s="80" customFormat="1" x14ac:dyDescent="0.25">
      <c r="A122" s="30" t="s">
        <v>118</v>
      </c>
      <c r="B122" s="13">
        <v>78796880101</v>
      </c>
      <c r="C122" s="14" t="s">
        <v>119</v>
      </c>
      <c r="D122" s="93"/>
      <c r="E122" s="10" t="s">
        <v>52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</row>
    <row r="123" spans="1:1005" s="80" customFormat="1" x14ac:dyDescent="0.25">
      <c r="A123" s="83" t="s">
        <v>300</v>
      </c>
      <c r="B123" s="8">
        <v>53656152979</v>
      </c>
      <c r="C123" s="14" t="s">
        <v>10</v>
      </c>
      <c r="D123" s="93"/>
      <c r="E123" s="10" t="s">
        <v>16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</row>
    <row r="124" spans="1:1005" s="80" customFormat="1" x14ac:dyDescent="0.25">
      <c r="A124" s="30" t="s">
        <v>275</v>
      </c>
      <c r="B124" s="13">
        <v>13651947568</v>
      </c>
      <c r="C124" s="14" t="s">
        <v>10</v>
      </c>
      <c r="D124" s="93"/>
      <c r="E124" s="10" t="s">
        <v>26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</row>
    <row r="125" spans="1:1005" s="80" customFormat="1" ht="13.5" customHeight="1" x14ac:dyDescent="0.25">
      <c r="A125" s="45" t="s">
        <v>114</v>
      </c>
      <c r="B125" s="13">
        <v>64536314217</v>
      </c>
      <c r="C125" s="14" t="s">
        <v>115</v>
      </c>
      <c r="D125" s="120">
        <v>705.25</v>
      </c>
      <c r="E125" s="10" t="s">
        <v>15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</row>
    <row r="126" spans="1:1005" s="80" customFormat="1" ht="27" customHeight="1" x14ac:dyDescent="0.25">
      <c r="A126" s="30" t="s">
        <v>94</v>
      </c>
      <c r="B126" s="13">
        <v>70108447975</v>
      </c>
      <c r="C126" s="14" t="s">
        <v>95</v>
      </c>
      <c r="D126" s="93"/>
      <c r="E126" s="96" t="s">
        <v>12</v>
      </c>
      <c r="G126" t="s">
        <v>305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</row>
    <row r="127" spans="1:1005" s="80" customFormat="1" x14ac:dyDescent="0.25">
      <c r="A127" s="30" t="s">
        <v>94</v>
      </c>
      <c r="B127" s="13">
        <v>70108447975</v>
      </c>
      <c r="C127" s="14" t="s">
        <v>95</v>
      </c>
      <c r="D127" s="93"/>
      <c r="E127" s="10" t="s">
        <v>22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</row>
    <row r="128" spans="1:1005" s="80" customFormat="1" ht="19.5" customHeight="1" x14ac:dyDescent="0.25">
      <c r="A128" s="30" t="s">
        <v>103</v>
      </c>
      <c r="B128" s="13"/>
      <c r="C128" s="14"/>
      <c r="D128" s="93"/>
      <c r="E128" s="10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</row>
    <row r="129" spans="1:1005" s="80" customFormat="1" x14ac:dyDescent="0.25">
      <c r="A129" s="45" t="s">
        <v>74</v>
      </c>
      <c r="B129" s="13">
        <v>64546066176</v>
      </c>
      <c r="C129" s="14" t="s">
        <v>10</v>
      </c>
      <c r="D129" s="120">
        <f>334.62</f>
        <v>334.62</v>
      </c>
      <c r="E129" s="10" t="s">
        <v>12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</row>
    <row r="130" spans="1:1005" s="80" customFormat="1" x14ac:dyDescent="0.25">
      <c r="A130" s="30" t="s">
        <v>74</v>
      </c>
      <c r="B130" s="13">
        <v>64546066177</v>
      </c>
      <c r="C130" s="14" t="s">
        <v>10</v>
      </c>
      <c r="D130" s="93"/>
      <c r="E130" s="10" t="s">
        <v>65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</row>
    <row r="131" spans="1:1005" s="80" customFormat="1" ht="16.5" customHeight="1" x14ac:dyDescent="0.25">
      <c r="A131" s="30" t="s">
        <v>238</v>
      </c>
      <c r="B131" s="13"/>
      <c r="C131" s="14"/>
      <c r="D131" s="93"/>
      <c r="E131" s="10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</row>
    <row r="132" spans="1:1005" s="80" customFormat="1" ht="54.75" customHeight="1" x14ac:dyDescent="0.25">
      <c r="A132" s="30" t="s">
        <v>185</v>
      </c>
      <c r="B132" s="13"/>
      <c r="C132" s="14" t="s">
        <v>105</v>
      </c>
      <c r="D132" s="93"/>
      <c r="E132" s="10" t="s">
        <v>22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</row>
    <row r="133" spans="1:1005" s="80" customFormat="1" ht="14.25" customHeight="1" x14ac:dyDescent="0.25">
      <c r="A133" s="30" t="s">
        <v>159</v>
      </c>
      <c r="B133" s="13">
        <v>33392005961</v>
      </c>
      <c r="C133" s="14" t="s">
        <v>10</v>
      </c>
      <c r="D133" s="93"/>
      <c r="E133" s="10" t="s">
        <v>14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</row>
    <row r="134" spans="1:1005" s="80" customFormat="1" x14ac:dyDescent="0.25">
      <c r="A134" s="30" t="s">
        <v>155</v>
      </c>
      <c r="B134" s="13" t="s">
        <v>154</v>
      </c>
      <c r="C134" s="14" t="s">
        <v>10</v>
      </c>
      <c r="D134" s="93"/>
      <c r="E134" s="10" t="s">
        <v>68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</row>
    <row r="135" spans="1:1005" s="80" customFormat="1" x14ac:dyDescent="0.25">
      <c r="A135" s="30" t="s">
        <v>73</v>
      </c>
      <c r="B135" s="13" t="s">
        <v>83</v>
      </c>
      <c r="C135" s="14" t="s">
        <v>10</v>
      </c>
      <c r="D135" s="93"/>
      <c r="E135" s="10" t="s">
        <v>12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</row>
    <row r="136" spans="1:1005" s="80" customFormat="1" ht="30" x14ac:dyDescent="0.25">
      <c r="A136" s="30" t="s">
        <v>228</v>
      </c>
      <c r="B136" s="13">
        <v>65986891408</v>
      </c>
      <c r="C136" s="14" t="s">
        <v>10</v>
      </c>
      <c r="D136" s="93"/>
      <c r="E136" s="10" t="s">
        <v>26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</row>
    <row r="137" spans="1:1005" s="80" customFormat="1" x14ac:dyDescent="0.25">
      <c r="A137" s="30" t="s">
        <v>186</v>
      </c>
      <c r="B137" s="13">
        <v>10077695689</v>
      </c>
      <c r="C137" s="14" t="s">
        <v>10</v>
      </c>
      <c r="D137" s="93"/>
      <c r="E137" s="10" t="s">
        <v>211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</row>
    <row r="138" spans="1:1005" s="80" customFormat="1" x14ac:dyDescent="0.25">
      <c r="A138" s="30" t="s">
        <v>86</v>
      </c>
      <c r="B138" s="13" t="s">
        <v>87</v>
      </c>
      <c r="C138" s="14" t="s">
        <v>10</v>
      </c>
      <c r="D138" s="93"/>
      <c r="E138" s="10" t="s">
        <v>68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</row>
    <row r="139" spans="1:1005" s="80" customFormat="1" x14ac:dyDescent="0.25">
      <c r="A139" s="30" t="s">
        <v>285</v>
      </c>
      <c r="B139" s="13">
        <v>78759188952</v>
      </c>
      <c r="C139" s="14" t="s">
        <v>286</v>
      </c>
      <c r="D139" s="93"/>
      <c r="E139" s="10" t="s">
        <v>52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</row>
    <row r="140" spans="1:1005" s="80" customFormat="1" x14ac:dyDescent="0.25">
      <c r="A140" s="45" t="s">
        <v>255</v>
      </c>
      <c r="B140" s="13" t="s">
        <v>256</v>
      </c>
      <c r="C140" s="14" t="s">
        <v>257</v>
      </c>
      <c r="D140" s="120">
        <v>18.399999999999999</v>
      </c>
      <c r="E140" s="10" t="s">
        <v>66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</row>
    <row r="141" spans="1:1005" s="80" customFormat="1" x14ac:dyDescent="0.25">
      <c r="A141" s="30" t="s">
        <v>212</v>
      </c>
      <c r="B141" s="13"/>
      <c r="C141" s="14"/>
      <c r="D141" s="93"/>
      <c r="E141" s="10" t="s">
        <v>12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</row>
    <row r="142" spans="1:1005" s="80" customFormat="1" x14ac:dyDescent="0.25">
      <c r="A142" s="30" t="s">
        <v>253</v>
      </c>
      <c r="B142" s="13">
        <v>28495895537</v>
      </c>
      <c r="C142" s="14" t="s">
        <v>10</v>
      </c>
      <c r="D142" s="93"/>
      <c r="E142" s="10" t="s">
        <v>52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</row>
    <row r="143" spans="1:1005" s="80" customFormat="1" x14ac:dyDescent="0.25">
      <c r="A143" s="45" t="s">
        <v>42</v>
      </c>
      <c r="B143" s="13">
        <v>95517402410</v>
      </c>
      <c r="C143" s="14" t="s">
        <v>10</v>
      </c>
      <c r="D143" s="120">
        <v>2847.81</v>
      </c>
      <c r="E143" s="10" t="s">
        <v>68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</row>
    <row r="144" spans="1:1005" s="80" customFormat="1" x14ac:dyDescent="0.25">
      <c r="A144" s="30" t="s">
        <v>47</v>
      </c>
      <c r="B144" s="13">
        <v>14776088720</v>
      </c>
      <c r="C144" s="14" t="s">
        <v>10</v>
      </c>
      <c r="D144" s="93"/>
      <c r="E144" s="10" t="s">
        <v>181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</row>
    <row r="145" spans="1:1005" s="80" customFormat="1" x14ac:dyDescent="0.25">
      <c r="A145" s="30" t="s">
        <v>47</v>
      </c>
      <c r="B145" s="13">
        <v>14776088720</v>
      </c>
      <c r="C145" s="14" t="s">
        <v>10</v>
      </c>
      <c r="D145" s="93"/>
      <c r="E145" s="10" t="s">
        <v>233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</row>
    <row r="146" spans="1:1005" s="80" customFormat="1" x14ac:dyDescent="0.25">
      <c r="A146" s="30" t="s">
        <v>227</v>
      </c>
      <c r="B146" s="13"/>
      <c r="C146" s="14"/>
      <c r="D146" s="93"/>
      <c r="E146" s="10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</row>
    <row r="147" spans="1:1005" s="80" customFormat="1" x14ac:dyDescent="0.25">
      <c r="A147" s="30" t="s">
        <v>162</v>
      </c>
      <c r="B147" s="13">
        <v>60644129780</v>
      </c>
      <c r="C147" s="14" t="s">
        <v>163</v>
      </c>
      <c r="D147" s="93"/>
      <c r="E147" s="10" t="s">
        <v>15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</row>
    <row r="148" spans="1:1005" s="80" customFormat="1" x14ac:dyDescent="0.25">
      <c r="A148" s="30" t="s">
        <v>55</v>
      </c>
      <c r="B148" s="13" t="s">
        <v>69</v>
      </c>
      <c r="C148" s="14" t="s">
        <v>10</v>
      </c>
      <c r="D148" s="93"/>
      <c r="E148" s="10" t="s">
        <v>12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</row>
    <row r="149" spans="1:1005" s="80" customFormat="1" x14ac:dyDescent="0.25">
      <c r="A149" s="30" t="s">
        <v>55</v>
      </c>
      <c r="B149" s="13" t="s">
        <v>69</v>
      </c>
      <c r="C149" s="14" t="s">
        <v>10</v>
      </c>
      <c r="D149" s="93"/>
      <c r="E149" s="10" t="s">
        <v>16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</row>
    <row r="150" spans="1:1005" s="80" customFormat="1" x14ac:dyDescent="0.25">
      <c r="A150" s="30" t="s">
        <v>110</v>
      </c>
      <c r="B150" s="13"/>
      <c r="C150" s="14"/>
      <c r="D150" s="93"/>
      <c r="E150" s="1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</row>
    <row r="151" spans="1:1005" s="80" customFormat="1" ht="30" x14ac:dyDescent="0.25">
      <c r="A151" s="30" t="s">
        <v>229</v>
      </c>
      <c r="B151" s="13" t="s">
        <v>290</v>
      </c>
      <c r="C151" s="14" t="s">
        <v>230</v>
      </c>
      <c r="D151" s="93"/>
      <c r="E151" s="10" t="s">
        <v>233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</row>
    <row r="152" spans="1:1005" s="80" customFormat="1" x14ac:dyDescent="0.25">
      <c r="A152" s="30" t="s">
        <v>264</v>
      </c>
      <c r="B152" s="13">
        <v>67414818090</v>
      </c>
      <c r="C152" s="14" t="s">
        <v>10</v>
      </c>
      <c r="D152" s="93"/>
      <c r="E152" s="10" t="s">
        <v>22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</row>
    <row r="153" spans="1:1005" s="80" customFormat="1" x14ac:dyDescent="0.25">
      <c r="A153" s="45" t="s">
        <v>79</v>
      </c>
      <c r="B153" s="13">
        <v>25170721692</v>
      </c>
      <c r="C153" s="14" t="s">
        <v>10</v>
      </c>
      <c r="D153" s="120">
        <v>25</v>
      </c>
      <c r="E153" s="10" t="s">
        <v>68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</row>
    <row r="154" spans="1:1005" s="80" customFormat="1" x14ac:dyDescent="0.25">
      <c r="A154" s="30" t="s">
        <v>273</v>
      </c>
      <c r="B154" s="13">
        <v>3796422722</v>
      </c>
      <c r="C154" s="14" t="s">
        <v>10</v>
      </c>
      <c r="D154" s="93"/>
      <c r="E154" s="10" t="s">
        <v>22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</row>
    <row r="155" spans="1:1005" s="80" customFormat="1" ht="17.25" customHeight="1" x14ac:dyDescent="0.25">
      <c r="A155" s="45" t="s">
        <v>34</v>
      </c>
      <c r="B155" s="13">
        <v>26751300953</v>
      </c>
      <c r="C155" s="14" t="s">
        <v>10</v>
      </c>
      <c r="D155" s="120">
        <v>962.5</v>
      </c>
      <c r="E155" s="10" t="s">
        <v>15</v>
      </c>
      <c r="G155" s="2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</row>
    <row r="156" spans="1:1005" s="80" customFormat="1" x14ac:dyDescent="0.25">
      <c r="A156" s="30" t="s">
        <v>34</v>
      </c>
      <c r="B156" s="13">
        <v>26751300953</v>
      </c>
      <c r="C156" s="14" t="s">
        <v>10</v>
      </c>
      <c r="D156" s="93"/>
      <c r="E156" s="10" t="s">
        <v>197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</row>
    <row r="157" spans="1:1005" s="80" customFormat="1" x14ac:dyDescent="0.25">
      <c r="A157" s="30" t="s">
        <v>34</v>
      </c>
      <c r="B157" s="13">
        <v>26751300954</v>
      </c>
      <c r="C157" s="14" t="s">
        <v>10</v>
      </c>
      <c r="D157" s="93"/>
      <c r="E157" s="10" t="s">
        <v>225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</row>
    <row r="158" spans="1:1005" s="80" customFormat="1" ht="17.25" customHeight="1" x14ac:dyDescent="0.25">
      <c r="A158" s="99" t="s">
        <v>34</v>
      </c>
      <c r="B158" s="100">
        <v>26751300953</v>
      </c>
      <c r="C158" s="101" t="s">
        <v>10</v>
      </c>
      <c r="D158" s="115"/>
      <c r="E158" s="102" t="s">
        <v>82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</row>
    <row r="159" spans="1:1005" s="80" customFormat="1" x14ac:dyDescent="0.25">
      <c r="A159" s="105" t="s">
        <v>34</v>
      </c>
      <c r="B159" s="100">
        <v>26751300953</v>
      </c>
      <c r="C159" s="101" t="s">
        <v>10</v>
      </c>
      <c r="D159" s="124">
        <f>446.55+56.25</f>
        <v>502.8</v>
      </c>
      <c r="E159" s="102" t="s">
        <v>12</v>
      </c>
      <c r="G159" s="25">
        <f>Table1324353[[#This Row],[Isplaćeni iznos]]-56.25-446.55</f>
        <v>0</v>
      </c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</row>
    <row r="160" spans="1:1005" s="80" customFormat="1" x14ac:dyDescent="0.25">
      <c r="A160" s="45" t="s">
        <v>37</v>
      </c>
      <c r="B160" s="13">
        <v>26751300953</v>
      </c>
      <c r="C160" s="14" t="s">
        <v>10</v>
      </c>
      <c r="D160" s="93">
        <f>D155+D158+D159</f>
        <v>1465.3</v>
      </c>
      <c r="E160" s="10"/>
      <c r="G160" s="25" t="s">
        <v>315</v>
      </c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</row>
    <row r="161" spans="1:1005" s="80" customFormat="1" x14ac:dyDescent="0.25">
      <c r="A161" s="30" t="s">
        <v>32</v>
      </c>
      <c r="B161" s="13">
        <v>20023871072</v>
      </c>
      <c r="C161" s="14" t="s">
        <v>10</v>
      </c>
      <c r="D161" s="93"/>
      <c r="E161" s="10" t="s">
        <v>26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</row>
    <row r="162" spans="1:1005" s="80" customFormat="1" x14ac:dyDescent="0.25">
      <c r="A162" s="30" t="s">
        <v>254</v>
      </c>
      <c r="B162" s="13">
        <v>18432368449</v>
      </c>
      <c r="C162" s="14" t="s">
        <v>10</v>
      </c>
      <c r="D162" s="93"/>
      <c r="E162" s="10" t="s">
        <v>12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</row>
    <row r="163" spans="1:1005" s="80" customFormat="1" x14ac:dyDescent="0.25">
      <c r="A163" s="30" t="s">
        <v>111</v>
      </c>
      <c r="B163" s="13">
        <v>29261251282</v>
      </c>
      <c r="C163" s="14" t="s">
        <v>10</v>
      </c>
      <c r="D163" s="93"/>
      <c r="E163" s="10" t="s">
        <v>16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</row>
    <row r="164" spans="1:1005" s="80" customFormat="1" x14ac:dyDescent="0.25">
      <c r="A164" s="30" t="s">
        <v>138</v>
      </c>
      <c r="B164" s="13">
        <v>25128646075</v>
      </c>
      <c r="C164" s="14" t="s">
        <v>139</v>
      </c>
      <c r="D164" s="93"/>
      <c r="E164" s="10" t="s">
        <v>52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</row>
    <row r="165" spans="1:1005" s="80" customFormat="1" x14ac:dyDescent="0.25">
      <c r="A165" s="30" t="s">
        <v>144</v>
      </c>
      <c r="B165" s="13">
        <v>89811416156</v>
      </c>
      <c r="C165" s="14" t="s">
        <v>10</v>
      </c>
      <c r="D165" s="93"/>
      <c r="E165" s="10" t="s">
        <v>12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</row>
    <row r="166" spans="1:1005" s="80" customFormat="1" x14ac:dyDescent="0.25">
      <c r="A166" s="30" t="s">
        <v>192</v>
      </c>
      <c r="B166" s="13">
        <v>63558063520</v>
      </c>
      <c r="C166" s="14" t="s">
        <v>63</v>
      </c>
      <c r="D166" s="93"/>
      <c r="E166" s="10" t="s">
        <v>22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</row>
    <row r="167" spans="1:1005" s="80" customFormat="1" x14ac:dyDescent="0.25">
      <c r="A167" s="30" t="s">
        <v>184</v>
      </c>
      <c r="B167" s="13">
        <v>17969163108</v>
      </c>
      <c r="C167" s="14" t="s">
        <v>10</v>
      </c>
      <c r="D167" s="93"/>
      <c r="E167" s="10" t="s">
        <v>68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</row>
    <row r="168" spans="1:1005" s="80" customFormat="1" x14ac:dyDescent="0.25">
      <c r="A168" s="30" t="s">
        <v>196</v>
      </c>
      <c r="B168" s="13">
        <v>58187673244</v>
      </c>
      <c r="C168" s="14" t="s">
        <v>10</v>
      </c>
      <c r="D168" s="93"/>
      <c r="E168" s="10" t="s">
        <v>22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</row>
    <row r="169" spans="1:1005" s="80" customFormat="1" x14ac:dyDescent="0.25">
      <c r="A169" s="30" t="s">
        <v>96</v>
      </c>
      <c r="B169" s="13">
        <v>95760814527</v>
      </c>
      <c r="C169" s="14" t="s">
        <v>10</v>
      </c>
      <c r="D169" s="93"/>
      <c r="E169" s="10" t="s">
        <v>22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</row>
    <row r="170" spans="1:1005" s="80" customFormat="1" x14ac:dyDescent="0.25">
      <c r="A170" s="30" t="s">
        <v>217</v>
      </c>
      <c r="B170" s="13">
        <v>15092830919</v>
      </c>
      <c r="C170" s="14" t="s">
        <v>10</v>
      </c>
      <c r="D170" s="93"/>
      <c r="E170" s="10" t="s">
        <v>16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</row>
    <row r="171" spans="1:1005" s="80" customFormat="1" x14ac:dyDescent="0.25">
      <c r="A171" s="30" t="s">
        <v>54</v>
      </c>
      <c r="B171" s="13">
        <v>46108893754</v>
      </c>
      <c r="C171" s="14" t="s">
        <v>10</v>
      </c>
      <c r="D171" s="93"/>
      <c r="E171" s="10" t="s">
        <v>24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</row>
    <row r="172" spans="1:1005" s="80" customFormat="1" x14ac:dyDescent="0.25">
      <c r="A172" s="30" t="s">
        <v>209</v>
      </c>
      <c r="B172" s="13">
        <v>66215205786</v>
      </c>
      <c r="C172" s="14" t="s">
        <v>10</v>
      </c>
      <c r="D172" s="93"/>
      <c r="E172" s="10" t="s">
        <v>68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</row>
    <row r="173" spans="1:1005" s="80" customFormat="1" x14ac:dyDescent="0.25">
      <c r="A173" s="30" t="s">
        <v>160</v>
      </c>
      <c r="B173" s="13">
        <v>39672837472</v>
      </c>
      <c r="C173" s="14" t="s">
        <v>10</v>
      </c>
      <c r="D173" s="93"/>
      <c r="E173" s="10" t="s">
        <v>22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</row>
    <row r="174" spans="1:1005" s="80" customFormat="1" x14ac:dyDescent="0.25">
      <c r="A174" s="30" t="s">
        <v>148</v>
      </c>
      <c r="B174" s="13">
        <v>31315738660</v>
      </c>
      <c r="C174" s="14" t="s">
        <v>10</v>
      </c>
      <c r="D174" s="93"/>
      <c r="E174" s="10" t="s">
        <v>15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</row>
    <row r="175" spans="1:1005" s="80" customFormat="1" x14ac:dyDescent="0.25">
      <c r="A175" s="30" t="s">
        <v>283</v>
      </c>
      <c r="B175" s="13">
        <v>57484725826</v>
      </c>
      <c r="C175" s="14" t="s">
        <v>10</v>
      </c>
      <c r="D175" s="93"/>
      <c r="E175" s="10" t="s">
        <v>26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</row>
    <row r="176" spans="1:1005" s="80" customFormat="1" x14ac:dyDescent="0.25">
      <c r="A176" s="30" t="s">
        <v>90</v>
      </c>
      <c r="B176" s="13">
        <v>88227857014</v>
      </c>
      <c r="C176" s="14" t="s">
        <v>92</v>
      </c>
      <c r="D176" s="93"/>
      <c r="E176" s="10" t="s">
        <v>15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</row>
    <row r="177" spans="1:1005" s="80" customFormat="1" x14ac:dyDescent="0.25">
      <c r="A177" s="45" t="s">
        <v>80</v>
      </c>
      <c r="B177" s="13">
        <v>22597784145</v>
      </c>
      <c r="C177" s="14" t="s">
        <v>10</v>
      </c>
      <c r="D177" s="120">
        <f>65.8+19.35</f>
        <v>85.15</v>
      </c>
      <c r="E177" s="10" t="s">
        <v>26</v>
      </c>
      <c r="G177" s="25">
        <f>Table1324353[[#This Row],[Isplaćeni iznos]]-65.8-19.35</f>
        <v>0</v>
      </c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</row>
    <row r="178" spans="1:1005" s="80" customFormat="1" x14ac:dyDescent="0.25">
      <c r="A178" s="30" t="s">
        <v>167</v>
      </c>
      <c r="B178" s="13">
        <v>47659582130</v>
      </c>
      <c r="C178" s="14" t="s">
        <v>10</v>
      </c>
      <c r="D178" s="93"/>
      <c r="E178" s="10" t="s">
        <v>68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</row>
    <row r="179" spans="1:1005" s="80" customFormat="1" x14ac:dyDescent="0.25">
      <c r="A179" s="30" t="s">
        <v>168</v>
      </c>
      <c r="B179" s="13">
        <v>34006712538</v>
      </c>
      <c r="C179" s="14" t="s">
        <v>10</v>
      </c>
      <c r="D179" s="93"/>
      <c r="E179" s="10" t="s">
        <v>22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</row>
    <row r="180" spans="1:1005" s="80" customFormat="1" x14ac:dyDescent="0.25">
      <c r="A180" s="30" t="s">
        <v>287</v>
      </c>
      <c r="B180" s="13">
        <v>43546843724</v>
      </c>
      <c r="C180" s="14" t="s">
        <v>10</v>
      </c>
      <c r="D180" s="93"/>
      <c r="E180" s="10" t="s">
        <v>16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</row>
    <row r="181" spans="1:1005" s="80" customFormat="1" x14ac:dyDescent="0.25">
      <c r="A181" s="30" t="s">
        <v>93</v>
      </c>
      <c r="B181" s="13">
        <v>99944170669</v>
      </c>
      <c r="C181" s="14" t="s">
        <v>10</v>
      </c>
      <c r="D181" s="93"/>
      <c r="E181" s="10" t="s">
        <v>22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</row>
    <row r="182" spans="1:1005" s="80" customFormat="1" x14ac:dyDescent="0.25">
      <c r="A182" s="30" t="s">
        <v>200</v>
      </c>
      <c r="B182" s="13">
        <v>16303289594</v>
      </c>
      <c r="C182" s="14" t="s">
        <v>10</v>
      </c>
      <c r="D182" s="93"/>
      <c r="E182" s="10" t="s">
        <v>68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</row>
    <row r="183" spans="1:1005" s="80" customFormat="1" x14ac:dyDescent="0.25">
      <c r="A183" s="45" t="s">
        <v>41</v>
      </c>
      <c r="B183" s="13">
        <v>70133616033</v>
      </c>
      <c r="C183" s="13" t="s">
        <v>10</v>
      </c>
      <c r="D183" s="120">
        <f>209.33+236.64</f>
        <v>445.97</v>
      </c>
      <c r="E183" s="10" t="s">
        <v>13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</row>
    <row r="184" spans="1:1005" s="80" customFormat="1" x14ac:dyDescent="0.25">
      <c r="A184" s="30" t="s">
        <v>41</v>
      </c>
      <c r="B184" s="13">
        <v>70133616033</v>
      </c>
      <c r="C184" s="13" t="s">
        <v>10</v>
      </c>
      <c r="D184" s="93"/>
      <c r="E184" s="10" t="s">
        <v>263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</row>
    <row r="185" spans="1:1005" s="80" customFormat="1" x14ac:dyDescent="0.25">
      <c r="A185" s="30" t="s">
        <v>259</v>
      </c>
      <c r="B185" s="13"/>
      <c r="C185" s="14"/>
      <c r="D185" s="93"/>
      <c r="E185" s="10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</row>
    <row r="186" spans="1:1005" s="80" customFormat="1" x14ac:dyDescent="0.25">
      <c r="A186" s="30" t="s">
        <v>112</v>
      </c>
      <c r="B186" s="13"/>
      <c r="C186" s="14" t="s">
        <v>10</v>
      </c>
      <c r="D186" s="93"/>
      <c r="E186" s="10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</row>
    <row r="187" spans="1:1005" s="80" customFormat="1" x14ac:dyDescent="0.25">
      <c r="A187" s="30" t="s">
        <v>88</v>
      </c>
      <c r="B187" s="13">
        <v>88526453580</v>
      </c>
      <c r="C187" s="14" t="s">
        <v>10</v>
      </c>
      <c r="D187" s="93"/>
      <c r="E187" s="10" t="s">
        <v>13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</row>
    <row r="188" spans="1:1005" s="80" customFormat="1" x14ac:dyDescent="0.25">
      <c r="A188" s="30" t="s">
        <v>187</v>
      </c>
      <c r="B188" s="13" t="s">
        <v>190</v>
      </c>
      <c r="C188" s="14" t="s">
        <v>10</v>
      </c>
      <c r="D188" s="93"/>
      <c r="E188" s="10" t="s">
        <v>22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</row>
    <row r="189" spans="1:1005" s="80" customFormat="1" ht="14.25" customHeight="1" x14ac:dyDescent="0.25">
      <c r="A189" s="99" t="s">
        <v>59</v>
      </c>
      <c r="B189" s="109">
        <v>32787730056</v>
      </c>
      <c r="C189" s="100" t="s">
        <v>10</v>
      </c>
      <c r="D189" s="123">
        <v>137.80000000000001</v>
      </c>
      <c r="E189" s="99" t="s">
        <v>66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</row>
    <row r="190" spans="1:1005" s="80" customFormat="1" x14ac:dyDescent="0.25">
      <c r="A190" s="99" t="s">
        <v>151</v>
      </c>
      <c r="B190" s="109">
        <v>32787730056</v>
      </c>
      <c r="C190" s="99" t="s">
        <v>10</v>
      </c>
      <c r="D190" s="116"/>
      <c r="E190" s="99" t="s">
        <v>12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</row>
    <row r="191" spans="1:1005" s="80" customFormat="1" ht="15.75" customHeight="1" x14ac:dyDescent="0.25">
      <c r="A191" s="99" t="s">
        <v>59</v>
      </c>
      <c r="B191" s="109">
        <v>32787730057</v>
      </c>
      <c r="C191" s="100" t="s">
        <v>10</v>
      </c>
      <c r="D191" s="116"/>
      <c r="E191" s="99" t="s">
        <v>22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</row>
    <row r="192" spans="1:1005" s="80" customFormat="1" ht="30" x14ac:dyDescent="0.25">
      <c r="A192" s="45" t="s">
        <v>97</v>
      </c>
      <c r="B192" s="110"/>
      <c r="C192" s="13"/>
      <c r="D192" s="117">
        <f>137.8+D191</f>
        <v>137.80000000000001</v>
      </c>
      <c r="E192" s="30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</row>
    <row r="193" spans="1:1005" s="80" customFormat="1" x14ac:dyDescent="0.25">
      <c r="A193" s="45" t="s">
        <v>173</v>
      </c>
      <c r="B193" s="13" t="s">
        <v>175</v>
      </c>
      <c r="C193" s="14" t="s">
        <v>10</v>
      </c>
      <c r="D193" s="120">
        <v>270</v>
      </c>
      <c r="E193" s="10" t="s">
        <v>22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</row>
    <row r="194" spans="1:1005" s="80" customFormat="1" ht="30" x14ac:dyDescent="0.25">
      <c r="A194" s="30" t="s">
        <v>116</v>
      </c>
      <c r="B194" s="13" t="s">
        <v>120</v>
      </c>
      <c r="C194" s="14" t="s">
        <v>117</v>
      </c>
      <c r="D194" s="93"/>
      <c r="E194" s="10" t="s">
        <v>22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</row>
    <row r="195" spans="1:1005" s="80" customFormat="1" x14ac:dyDescent="0.25">
      <c r="A195" s="30" t="s">
        <v>76</v>
      </c>
      <c r="B195" s="13">
        <v>92985184144</v>
      </c>
      <c r="C195" s="14" t="s">
        <v>10</v>
      </c>
      <c r="D195" s="93"/>
      <c r="E195" s="10" t="s">
        <v>22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</row>
    <row r="196" spans="1:1005" s="80" customFormat="1" x14ac:dyDescent="0.25">
      <c r="A196" s="30" t="s">
        <v>125</v>
      </c>
      <c r="B196" s="13">
        <v>77931216562</v>
      </c>
      <c r="C196" s="14" t="s">
        <v>10</v>
      </c>
      <c r="D196" s="93"/>
      <c r="E196" s="10" t="s">
        <v>68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</row>
    <row r="197" spans="1:1005" s="80" customFormat="1" x14ac:dyDescent="0.25">
      <c r="A197" s="30" t="s">
        <v>125</v>
      </c>
      <c r="B197" s="13">
        <v>77931216563</v>
      </c>
      <c r="C197" s="14" t="s">
        <v>10</v>
      </c>
      <c r="D197" s="93"/>
      <c r="E197" s="10" t="s">
        <v>68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</row>
    <row r="198" spans="1:1005" s="80" customFormat="1" x14ac:dyDescent="0.25">
      <c r="A198" s="30" t="s">
        <v>124</v>
      </c>
      <c r="B198" s="13"/>
      <c r="C198" s="14"/>
      <c r="D198" s="93"/>
      <c r="E198" s="10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</row>
    <row r="199" spans="1:1005" s="80" customFormat="1" x14ac:dyDescent="0.25">
      <c r="A199" s="30" t="s">
        <v>132</v>
      </c>
      <c r="B199" s="13" t="s">
        <v>134</v>
      </c>
      <c r="C199" s="14" t="s">
        <v>133</v>
      </c>
      <c r="D199" s="93"/>
      <c r="E199" s="10" t="s">
        <v>22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</row>
    <row r="200" spans="1:1005" s="80" customFormat="1" x14ac:dyDescent="0.25">
      <c r="A200" s="30" t="s">
        <v>221</v>
      </c>
      <c r="B200" s="13">
        <v>86756785918</v>
      </c>
      <c r="C200" s="14" t="s">
        <v>11</v>
      </c>
      <c r="D200" s="93"/>
      <c r="E200" s="10" t="s">
        <v>224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</row>
    <row r="201" spans="1:1005" s="80" customFormat="1" x14ac:dyDescent="0.25">
      <c r="A201" s="30" t="s">
        <v>149</v>
      </c>
      <c r="B201" s="13" t="s">
        <v>150</v>
      </c>
      <c r="C201" s="14" t="s">
        <v>10</v>
      </c>
      <c r="D201" s="93"/>
      <c r="E201" s="10" t="s">
        <v>22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</row>
    <row r="202" spans="1:1005" s="80" customFormat="1" x14ac:dyDescent="0.25">
      <c r="A202" s="30" t="s">
        <v>122</v>
      </c>
      <c r="B202" s="13">
        <v>17695528532</v>
      </c>
      <c r="C202" s="14" t="s">
        <v>10</v>
      </c>
      <c r="D202" s="93"/>
      <c r="E202" s="10" t="s">
        <v>68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</row>
    <row r="203" spans="1:1005" s="80" customFormat="1" x14ac:dyDescent="0.25">
      <c r="A203" s="45" t="s">
        <v>9</v>
      </c>
      <c r="B203" s="13">
        <v>83416546499</v>
      </c>
      <c r="C203" s="14" t="s">
        <v>10</v>
      </c>
      <c r="D203" s="120">
        <v>116.22</v>
      </c>
      <c r="E203" s="10" t="s">
        <v>14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</row>
    <row r="204" spans="1:1005" s="80" customFormat="1" ht="14.25" customHeight="1" x14ac:dyDescent="0.25">
      <c r="A204" s="45" t="s">
        <v>31</v>
      </c>
      <c r="B204" s="13">
        <v>92963223473</v>
      </c>
      <c r="C204" s="14" t="s">
        <v>10</v>
      </c>
      <c r="D204" s="120">
        <f>78.84+8.3</f>
        <v>87.14</v>
      </c>
      <c r="E204" s="10" t="s">
        <v>17</v>
      </c>
      <c r="G204" s="25">
        <f>Table1324353[[#This Row],[Isplaćeni iznos]]-78.84-8.3</f>
        <v>0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</row>
    <row r="205" spans="1:1005" s="80" customFormat="1" x14ac:dyDescent="0.25">
      <c r="A205" s="45" t="s">
        <v>4</v>
      </c>
      <c r="B205" s="13">
        <v>82031999604</v>
      </c>
      <c r="C205" s="14" t="s">
        <v>10</v>
      </c>
      <c r="D205" s="120">
        <f>236.22</f>
        <v>236.22</v>
      </c>
      <c r="E205" s="10" t="s">
        <v>21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</row>
    <row r="206" spans="1:1005" s="80" customFormat="1" x14ac:dyDescent="0.25">
      <c r="A206" s="45" t="s">
        <v>53</v>
      </c>
      <c r="B206" s="13">
        <v>85584865987</v>
      </c>
      <c r="C206" s="14" t="s">
        <v>10</v>
      </c>
      <c r="D206" s="120">
        <f>128.74+157.94</f>
        <v>286.68</v>
      </c>
      <c r="E206" s="10" t="s">
        <v>14</v>
      </c>
      <c r="G206">
        <v>157.94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</row>
    <row r="207" spans="1:1005" s="80" customFormat="1" ht="18" customHeight="1" x14ac:dyDescent="0.25">
      <c r="A207" s="30" t="s">
        <v>107</v>
      </c>
      <c r="B207" s="13">
        <v>86255713939</v>
      </c>
      <c r="C207" s="14" t="s">
        <v>10</v>
      </c>
      <c r="D207" s="93"/>
      <c r="E207" s="10" t="s">
        <v>108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</row>
    <row r="208" spans="1:1005" s="80" customFormat="1" x14ac:dyDescent="0.25">
      <c r="A208" s="30" t="s">
        <v>113</v>
      </c>
      <c r="B208" s="13">
        <v>52848403362</v>
      </c>
      <c r="C208" s="14" t="s">
        <v>10</v>
      </c>
      <c r="D208" s="93"/>
      <c r="E208" s="10" t="s">
        <v>121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</row>
    <row r="209" spans="1:1005" s="80" customFormat="1" x14ac:dyDescent="0.25">
      <c r="A209" s="30" t="s">
        <v>194</v>
      </c>
      <c r="B209" s="13">
        <v>49939600448</v>
      </c>
      <c r="C209" s="14" t="s">
        <v>10</v>
      </c>
      <c r="D209" s="93"/>
      <c r="E209" s="10" t="s">
        <v>14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</row>
    <row r="210" spans="1:1005" s="80" customFormat="1" x14ac:dyDescent="0.25">
      <c r="A210" s="45" t="s">
        <v>60</v>
      </c>
      <c r="B210" s="111"/>
      <c r="C210" s="87"/>
      <c r="D210" s="120">
        <v>19.989999999999998</v>
      </c>
      <c r="E210" s="10" t="s">
        <v>66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</row>
    <row r="211" spans="1:1005" s="80" customFormat="1" x14ac:dyDescent="0.25">
      <c r="A211" s="30" t="s">
        <v>123</v>
      </c>
      <c r="B211" s="111"/>
      <c r="C211" s="87"/>
      <c r="D211" s="93"/>
      <c r="E211" s="10" t="s">
        <v>15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</row>
    <row r="212" spans="1:1005" s="80" customFormat="1" ht="16.5" customHeight="1" x14ac:dyDescent="0.25">
      <c r="A212" s="82" t="s">
        <v>142</v>
      </c>
      <c r="B212" s="111"/>
      <c r="C212" s="87"/>
      <c r="D212" s="93"/>
      <c r="E212" s="10" t="s">
        <v>26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</row>
    <row r="213" spans="1:1005" s="80" customFormat="1" x14ac:dyDescent="0.25">
      <c r="A213" s="30" t="s">
        <v>222</v>
      </c>
      <c r="B213" s="111"/>
      <c r="C213" s="87"/>
      <c r="D213" s="93"/>
      <c r="E213" s="10" t="s">
        <v>22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</row>
    <row r="214" spans="1:1005" s="80" customFormat="1" x14ac:dyDescent="0.25">
      <c r="A214" s="45" t="s">
        <v>289</v>
      </c>
      <c r="B214" s="111"/>
      <c r="C214" s="87"/>
      <c r="D214" s="120">
        <v>3000</v>
      </c>
      <c r="E214" s="10" t="s">
        <v>26</v>
      </c>
      <c r="G214"/>
      <c r="H214"/>
      <c r="I214"/>
      <c r="J214" t="s">
        <v>291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</row>
    <row r="215" spans="1:1005" s="80" customFormat="1" ht="15.75" customHeight="1" x14ac:dyDescent="0.25">
      <c r="A215" s="45" t="s">
        <v>48</v>
      </c>
      <c r="B215" s="111"/>
      <c r="C215" s="87"/>
      <c r="D215" s="120">
        <v>46.45</v>
      </c>
      <c r="E215" s="10" t="s">
        <v>15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</row>
    <row r="216" spans="1:1005" s="80" customFormat="1" x14ac:dyDescent="0.25">
      <c r="A216" s="30" t="s">
        <v>223</v>
      </c>
      <c r="B216" s="111"/>
      <c r="C216" s="87"/>
      <c r="D216" s="93"/>
      <c r="E216" s="10" t="s">
        <v>22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</row>
    <row r="217" spans="1:1005" s="80" customFormat="1" ht="30" customHeight="1" x14ac:dyDescent="0.25">
      <c r="A217" s="31" t="s">
        <v>294</v>
      </c>
      <c r="B217" s="111"/>
      <c r="C217" s="87"/>
      <c r="D217" s="93"/>
      <c r="E217" s="10" t="s">
        <v>16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</row>
    <row r="218" spans="1:1005" s="80" customFormat="1" x14ac:dyDescent="0.25">
      <c r="A218" s="30" t="s">
        <v>274</v>
      </c>
      <c r="B218" s="111"/>
      <c r="C218" s="87"/>
      <c r="D218" s="93"/>
      <c r="E218" s="10" t="s">
        <v>68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</row>
    <row r="219" spans="1:1005" s="80" customFormat="1" ht="30" x14ac:dyDescent="0.25">
      <c r="A219" s="83" t="s">
        <v>296</v>
      </c>
      <c r="B219" s="111"/>
      <c r="C219" s="87"/>
      <c r="D219" s="93"/>
      <c r="E219" s="95" t="s">
        <v>68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</row>
    <row r="220" spans="1:1005" s="80" customFormat="1" x14ac:dyDescent="0.25">
      <c r="A220" s="83" t="s">
        <v>297</v>
      </c>
      <c r="B220" s="111"/>
      <c r="C220" s="87"/>
      <c r="D220" s="93"/>
      <c r="E220" s="10" t="s">
        <v>68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</row>
    <row r="221" spans="1:1005" s="80" customFormat="1" ht="31.5" customHeight="1" x14ac:dyDescent="0.25">
      <c r="A221" s="45" t="s">
        <v>311</v>
      </c>
      <c r="B221" s="112"/>
      <c r="C221" s="103"/>
      <c r="D221" s="120">
        <v>60</v>
      </c>
      <c r="E221" s="104" t="s">
        <v>68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</row>
    <row r="222" spans="1:1005" s="80" customFormat="1" ht="30" x14ac:dyDescent="0.25">
      <c r="A222" s="45" t="s">
        <v>135</v>
      </c>
      <c r="B222" s="111"/>
      <c r="C222" s="87"/>
      <c r="D222" s="120">
        <v>6360.01</v>
      </c>
      <c r="E222" s="21" t="s">
        <v>50</v>
      </c>
      <c r="F222" s="84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</row>
    <row r="223" spans="1:1005" s="80" customFormat="1" ht="30" x14ac:dyDescent="0.25">
      <c r="A223" s="30" t="s">
        <v>303</v>
      </c>
      <c r="B223" s="111"/>
      <c r="C223" s="87"/>
      <c r="D223" s="93"/>
      <c r="E223" s="21" t="s">
        <v>50</v>
      </c>
      <c r="F223" s="84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</row>
    <row r="224" spans="1:1005" s="80" customFormat="1" ht="27" customHeight="1" x14ac:dyDescent="0.25">
      <c r="A224" s="30" t="s">
        <v>158</v>
      </c>
      <c r="B224" s="111"/>
      <c r="C224" s="87"/>
      <c r="D224" s="93"/>
      <c r="E224" s="21" t="s">
        <v>50</v>
      </c>
      <c r="F224" s="8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</row>
    <row r="225" spans="1:1005" s="80" customFormat="1" ht="30" x14ac:dyDescent="0.25">
      <c r="A225" s="30" t="s">
        <v>239</v>
      </c>
      <c r="B225" s="111"/>
      <c r="C225" s="87"/>
      <c r="D225" s="93"/>
      <c r="E225" s="21" t="s">
        <v>50</v>
      </c>
      <c r="F225" s="84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</row>
    <row r="226" spans="1:1005" s="80" customFormat="1" ht="30" x14ac:dyDescent="0.25">
      <c r="A226" s="30" t="s">
        <v>51</v>
      </c>
      <c r="B226" s="111"/>
      <c r="C226" s="87"/>
      <c r="D226" s="68">
        <v>465.37</v>
      </c>
      <c r="E226" s="21" t="s">
        <v>50</v>
      </c>
      <c r="F226" s="85"/>
      <c r="G226" s="25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</row>
    <row r="227" spans="1:1005" s="80" customFormat="1" ht="30" x14ac:dyDescent="0.25">
      <c r="A227" s="30" t="s">
        <v>49</v>
      </c>
      <c r="B227" s="111"/>
      <c r="C227" s="87"/>
      <c r="D227" s="68">
        <v>310.23</v>
      </c>
      <c r="E227" s="21" t="s">
        <v>50</v>
      </c>
      <c r="F227" s="86"/>
      <c r="G227" s="25"/>
      <c r="H227" s="25"/>
      <c r="I227" s="25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</row>
    <row r="228" spans="1:1005" s="80" customFormat="1" ht="30" x14ac:dyDescent="0.25">
      <c r="A228" s="30" t="s">
        <v>136</v>
      </c>
      <c r="B228" s="111"/>
      <c r="C228" s="87"/>
      <c r="D228" s="68">
        <v>868.69</v>
      </c>
      <c r="E228" s="21" t="s">
        <v>50</v>
      </c>
      <c r="F228" s="8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</row>
    <row r="229" spans="1:1005" s="80" customFormat="1" ht="30" x14ac:dyDescent="0.25">
      <c r="A229" s="32" t="s">
        <v>220</v>
      </c>
      <c r="B229" s="111"/>
      <c r="C229" s="87"/>
      <c r="D229" s="120"/>
      <c r="E229" s="21" t="s">
        <v>50</v>
      </c>
      <c r="F229" s="84"/>
      <c r="G229" s="25"/>
      <c r="H229" s="54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</row>
    <row r="230" spans="1:1005" s="80" customFormat="1" ht="30" x14ac:dyDescent="0.25">
      <c r="A230" s="88"/>
      <c r="B230" s="111"/>
      <c r="C230" s="87"/>
      <c r="D230" s="120">
        <v>1798.35</v>
      </c>
      <c r="E230" s="21" t="s">
        <v>27</v>
      </c>
      <c r="F230" s="84"/>
      <c r="G230"/>
      <c r="H230" s="54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</row>
    <row r="231" spans="1:1005" s="80" customFormat="1" x14ac:dyDescent="0.25">
      <c r="A231" s="88"/>
      <c r="B231" s="111"/>
      <c r="C231" s="87"/>
      <c r="D231" s="118">
        <f>29031.68+71157.95</f>
        <v>100189.63</v>
      </c>
      <c r="E231" s="10" t="s">
        <v>23</v>
      </c>
      <c r="F231" s="81"/>
      <c r="G231" s="25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</row>
    <row r="232" spans="1:1005" s="80" customFormat="1" x14ac:dyDescent="0.25">
      <c r="A232" s="88"/>
      <c r="B232" s="111"/>
      <c r="C232" s="87"/>
      <c r="D232" s="93"/>
      <c r="E232" s="10" t="s">
        <v>226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</row>
    <row r="233" spans="1:1005" s="80" customFormat="1" x14ac:dyDescent="0.25">
      <c r="A233" s="88"/>
      <c r="B233" s="111"/>
      <c r="C233" s="87"/>
      <c r="D233" s="119">
        <f>3000+6900</f>
        <v>9900</v>
      </c>
      <c r="E233" s="39" t="s">
        <v>24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</row>
    <row r="234" spans="1:1005" s="80" customFormat="1" x14ac:dyDescent="0.25">
      <c r="A234" s="88"/>
      <c r="B234" s="111"/>
      <c r="C234" s="87"/>
      <c r="D234" s="69">
        <f>4790.23+11741.05</f>
        <v>16531.28</v>
      </c>
      <c r="E234" s="10" t="s">
        <v>25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</row>
    <row r="235" spans="1:1005" s="80" customFormat="1" x14ac:dyDescent="0.25">
      <c r="A235" s="88"/>
      <c r="B235" s="111"/>
      <c r="C235" s="87"/>
      <c r="D235" s="118">
        <f>693.67+1613.05</f>
        <v>2306.7199999999998</v>
      </c>
      <c r="E235" s="10" t="s">
        <v>21</v>
      </c>
      <c r="G235"/>
      <c r="H235" s="2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</row>
    <row r="236" spans="1:1005" s="80" customFormat="1" x14ac:dyDescent="0.25">
      <c r="A236" s="88"/>
      <c r="B236" s="111"/>
      <c r="C236" s="87"/>
      <c r="D236" s="120">
        <f>540+1597.79+150</f>
        <v>2287.79</v>
      </c>
      <c r="E236" s="10" t="s">
        <v>52</v>
      </c>
      <c r="G236" s="25">
        <f>Table1324353[[#This Row],[Isplaćeni iznos]]-150-1597.79-540</f>
        <v>0</v>
      </c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</row>
    <row r="237" spans="1:1005" s="80" customFormat="1" x14ac:dyDescent="0.25">
      <c r="A237" s="89"/>
      <c r="B237" s="90"/>
      <c r="C237" s="91" t="s">
        <v>309</v>
      </c>
      <c r="D237" s="93">
        <f>SUBTOTAL(109,Table1324353[Isplaćeni iznos])-D160-D192</f>
        <v>157845.66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</row>
    <row r="238" spans="1:1005" x14ac:dyDescent="0.25">
      <c r="C238" t="s">
        <v>314</v>
      </c>
      <c r="D238" s="114">
        <f>D239-Table1324353[[#Totals],[Isplaćeni iznos]]</f>
        <v>0</v>
      </c>
    </row>
    <row r="239" spans="1:1005" x14ac:dyDescent="0.25">
      <c r="D239" s="108">
        <f xml:space="preserve"> D241-D242</f>
        <v>157845.66</v>
      </c>
    </row>
    <row r="240" spans="1:1005" x14ac:dyDescent="0.25">
      <c r="B240" s="25" t="s">
        <v>305</v>
      </c>
      <c r="C240" t="s">
        <v>305</v>
      </c>
      <c r="E240" s="25" t="s">
        <v>305</v>
      </c>
    </row>
    <row r="241" spans="3:4" x14ac:dyDescent="0.25">
      <c r="C241" s="108" t="s">
        <v>313</v>
      </c>
      <c r="D241" s="108">
        <v>158388.63</v>
      </c>
    </row>
    <row r="242" spans="3:4" x14ac:dyDescent="0.25">
      <c r="C242" s="107" t="s">
        <v>312</v>
      </c>
      <c r="D242" s="108">
        <v>542.97</v>
      </c>
    </row>
  </sheetData>
  <mergeCells count="2">
    <mergeCell ref="B3:D3"/>
    <mergeCell ref="G6:AF6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5" verticalDpi="4294967295" r:id="rId1"/>
  <headerFooter>
    <oddFooter>Page 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1B70-C878-4852-8D29-2E745D68C290}">
  <sheetPr>
    <pageSetUpPr fitToPage="1"/>
  </sheetPr>
  <dimension ref="A1:ALQ242"/>
  <sheetViews>
    <sheetView tabSelected="1" topLeftCell="A183" zoomScale="118" zoomScaleNormal="118" workbookViewId="0">
      <selection activeCell="E88" sqref="E88"/>
    </sheetView>
  </sheetViews>
  <sheetFormatPr defaultRowHeight="15" x14ac:dyDescent="0.25"/>
  <cols>
    <col min="1" max="1" width="46.42578125" customWidth="1"/>
    <col min="2" max="2" width="23.42578125" customWidth="1"/>
    <col min="3" max="3" width="24.7109375" customWidth="1"/>
    <col min="4" max="4" width="17.7109375" style="25" customWidth="1"/>
    <col min="5" max="5" width="54.85546875" customWidth="1"/>
    <col min="6" max="6" width="13.85546875" hidden="1" customWidth="1"/>
    <col min="7" max="95" width="11.140625" customWidth="1"/>
    <col min="96" max="995" width="12.140625" customWidth="1"/>
    <col min="996" max="9995" width="13.140625" customWidth="1"/>
    <col min="9996" max="16384" width="14.140625" customWidth="1"/>
  </cols>
  <sheetData>
    <row r="1" spans="1:1005" x14ac:dyDescent="0.25">
      <c r="A1" s="4" t="s">
        <v>28</v>
      </c>
      <c r="B1" s="3"/>
      <c r="C1" s="3"/>
      <c r="D1" s="98"/>
      <c r="E1" s="3"/>
    </row>
    <row r="2" spans="1:1005" x14ac:dyDescent="0.25">
      <c r="A2" s="4" t="s">
        <v>29</v>
      </c>
      <c r="B2" s="3"/>
      <c r="C2" s="3"/>
      <c r="D2" s="98"/>
      <c r="E2" s="3"/>
    </row>
    <row r="3" spans="1:1005" ht="27.75" customHeight="1" x14ac:dyDescent="0.25">
      <c r="A3" s="3"/>
      <c r="B3" s="140" t="s">
        <v>308</v>
      </c>
      <c r="C3" s="140"/>
      <c r="D3" s="141"/>
      <c r="E3" s="3"/>
    </row>
    <row r="4" spans="1:1005" ht="57.6" customHeight="1" x14ac:dyDescent="0.25">
      <c r="A4" s="1" t="s">
        <v>0</v>
      </c>
      <c r="B4" s="1" t="s">
        <v>1</v>
      </c>
      <c r="C4" s="1" t="s">
        <v>2</v>
      </c>
      <c r="D4" s="92" t="s">
        <v>30</v>
      </c>
      <c r="E4" s="2" t="s">
        <v>3</v>
      </c>
    </row>
    <row r="5" spans="1:1005" s="80" customFormat="1" x14ac:dyDescent="0.25">
      <c r="A5" s="130" t="s">
        <v>40</v>
      </c>
      <c r="B5" s="8">
        <v>58353015102</v>
      </c>
      <c r="C5" s="9" t="s">
        <v>10</v>
      </c>
      <c r="D5" s="93">
        <f>12.69+453.4+871.11</f>
        <v>1337.2</v>
      </c>
      <c r="E5" s="10" t="s">
        <v>12</v>
      </c>
      <c r="G5" s="25" t="s">
        <v>305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</row>
    <row r="6" spans="1:1005" s="80" customFormat="1" hidden="1" x14ac:dyDescent="0.25">
      <c r="A6" s="7" t="s">
        <v>46</v>
      </c>
      <c r="B6" s="8"/>
      <c r="C6" s="9"/>
      <c r="D6" s="93"/>
      <c r="E6" s="10"/>
      <c r="G6" s="142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</row>
    <row r="7" spans="1:1005" s="80" customFormat="1" hidden="1" x14ac:dyDescent="0.25">
      <c r="A7" s="7" t="s">
        <v>261</v>
      </c>
      <c r="B7" s="8">
        <v>14273924910</v>
      </c>
      <c r="C7" s="9" t="s">
        <v>10</v>
      </c>
      <c r="D7" s="93"/>
      <c r="E7" s="10" t="s">
        <v>65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</row>
    <row r="8" spans="1:1005" s="80" customFormat="1" ht="16.5" hidden="1" customHeight="1" x14ac:dyDescent="0.25">
      <c r="A8" s="7" t="s">
        <v>240</v>
      </c>
      <c r="B8" s="8">
        <v>36700853212</v>
      </c>
      <c r="C8" s="9" t="s">
        <v>10</v>
      </c>
      <c r="D8" s="93"/>
      <c r="E8" s="10" t="s">
        <v>22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</row>
    <row r="9" spans="1:1005" s="80" customFormat="1" hidden="1" x14ac:dyDescent="0.25">
      <c r="A9" s="30" t="s">
        <v>39</v>
      </c>
      <c r="B9" s="13">
        <v>95800408564</v>
      </c>
      <c r="C9" s="14" t="s">
        <v>10</v>
      </c>
      <c r="D9" s="93"/>
      <c r="E9" s="10" t="s">
        <v>15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</row>
    <row r="10" spans="1:1005" s="80" customFormat="1" hidden="1" x14ac:dyDescent="0.25">
      <c r="A10" s="30" t="s">
        <v>266</v>
      </c>
      <c r="B10" s="8"/>
      <c r="C10" s="9" t="s">
        <v>195</v>
      </c>
      <c r="D10" s="93"/>
      <c r="E10" s="10" t="s">
        <v>22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</row>
    <row r="11" spans="1:1005" s="80" customFormat="1" hidden="1" x14ac:dyDescent="0.25">
      <c r="A11" s="30" t="s">
        <v>213</v>
      </c>
      <c r="B11" s="8">
        <v>65383803641</v>
      </c>
      <c r="C11" s="9" t="s">
        <v>10</v>
      </c>
      <c r="D11" s="93"/>
      <c r="E11" s="10" t="s">
        <v>12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</row>
    <row r="12" spans="1:1005" s="80" customFormat="1" hidden="1" x14ac:dyDescent="0.25">
      <c r="A12" s="30" t="s">
        <v>198</v>
      </c>
      <c r="B12" s="15" t="s">
        <v>199</v>
      </c>
      <c r="C12" s="9" t="s">
        <v>10</v>
      </c>
      <c r="D12" s="93"/>
      <c r="E12" s="10" t="s">
        <v>68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</row>
    <row r="13" spans="1:1005" s="80" customFormat="1" hidden="1" x14ac:dyDescent="0.25">
      <c r="A13" s="30" t="s">
        <v>251</v>
      </c>
      <c r="B13" s="15" t="s">
        <v>252</v>
      </c>
      <c r="C13" s="9" t="s">
        <v>10</v>
      </c>
      <c r="D13" s="93"/>
      <c r="E13" s="10" t="s">
        <v>22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</row>
    <row r="14" spans="1:1005" s="80" customFormat="1" hidden="1" x14ac:dyDescent="0.25">
      <c r="A14" s="30" t="s">
        <v>140</v>
      </c>
      <c r="B14" s="15" t="s">
        <v>143</v>
      </c>
      <c r="C14" s="9" t="s">
        <v>141</v>
      </c>
      <c r="D14" s="93"/>
      <c r="E14" s="10" t="s">
        <v>22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</row>
    <row r="15" spans="1:1005" s="80" customFormat="1" hidden="1" x14ac:dyDescent="0.25">
      <c r="A15" s="30" t="s">
        <v>176</v>
      </c>
      <c r="B15" s="15">
        <v>47204464015</v>
      </c>
      <c r="C15" s="9" t="s">
        <v>10</v>
      </c>
      <c r="D15" s="93"/>
      <c r="E15" s="10" t="s">
        <v>15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</row>
    <row r="16" spans="1:1005" s="80" customFormat="1" ht="16.5" hidden="1" customHeight="1" x14ac:dyDescent="0.25">
      <c r="A16" s="30" t="s">
        <v>85</v>
      </c>
      <c r="B16" s="8">
        <v>19972711060</v>
      </c>
      <c r="C16" s="9" t="s">
        <v>10</v>
      </c>
      <c r="D16" s="93"/>
      <c r="E16" s="10" t="s">
        <v>20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</row>
    <row r="17" spans="1:1005" s="80" customFormat="1" ht="16.5" hidden="1" customHeight="1" x14ac:dyDescent="0.25">
      <c r="A17" s="30" t="s">
        <v>265</v>
      </c>
      <c r="B17" s="8">
        <v>90593675249</v>
      </c>
      <c r="C17" s="9" t="s">
        <v>10</v>
      </c>
      <c r="D17" s="93"/>
      <c r="E17" s="10" t="s">
        <v>22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</row>
    <row r="18" spans="1:1005" s="80" customFormat="1" ht="16.5" hidden="1" customHeight="1" x14ac:dyDescent="0.25">
      <c r="A18" s="30" t="s">
        <v>260</v>
      </c>
      <c r="B18" s="15" t="s">
        <v>262</v>
      </c>
      <c r="C18" s="9" t="s">
        <v>10</v>
      </c>
      <c r="D18" s="93"/>
      <c r="E18" s="10" t="s">
        <v>22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</row>
    <row r="19" spans="1:1005" s="80" customFormat="1" hidden="1" x14ac:dyDescent="0.25">
      <c r="A19" s="30" t="s">
        <v>129</v>
      </c>
      <c r="B19" s="8"/>
      <c r="C19" s="9" t="s">
        <v>128</v>
      </c>
      <c r="D19" s="93"/>
      <c r="E19" s="10" t="s">
        <v>66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</row>
    <row r="20" spans="1:1005" s="80" customFormat="1" hidden="1" x14ac:dyDescent="0.25">
      <c r="A20" s="30" t="s">
        <v>137</v>
      </c>
      <c r="B20" s="8">
        <v>66792088275</v>
      </c>
      <c r="C20" s="9" t="s">
        <v>10</v>
      </c>
      <c r="D20" s="93"/>
      <c r="E20" s="10" t="s">
        <v>22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</row>
    <row r="21" spans="1:1005" s="80" customFormat="1" hidden="1" x14ac:dyDescent="0.25">
      <c r="A21" s="30" t="s">
        <v>177</v>
      </c>
      <c r="B21" s="8">
        <v>13340748444</v>
      </c>
      <c r="C21" s="9" t="s">
        <v>10</v>
      </c>
      <c r="D21" s="93"/>
      <c r="E21" s="10" t="s">
        <v>15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</row>
    <row r="22" spans="1:1005" s="80" customFormat="1" hidden="1" x14ac:dyDescent="0.25">
      <c r="A22" s="83" t="s">
        <v>304</v>
      </c>
      <c r="B22" s="8">
        <v>73294314024</v>
      </c>
      <c r="C22" s="9" t="s">
        <v>10</v>
      </c>
      <c r="D22" s="93" t="s">
        <v>305</v>
      </c>
      <c r="E22" s="10" t="s">
        <v>68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</row>
    <row r="23" spans="1:1005" s="80" customFormat="1" hidden="1" x14ac:dyDescent="0.25">
      <c r="A23" s="30" t="s">
        <v>193</v>
      </c>
      <c r="B23" s="8"/>
      <c r="C23" s="9" t="s">
        <v>195</v>
      </c>
      <c r="D23" s="93"/>
      <c r="E23" s="10" t="s">
        <v>22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</row>
    <row r="24" spans="1:1005" s="80" customFormat="1" hidden="1" x14ac:dyDescent="0.25">
      <c r="A24" s="30" t="s">
        <v>100</v>
      </c>
      <c r="B24" s="8">
        <v>24640993045</v>
      </c>
      <c r="C24" s="9" t="s">
        <v>10</v>
      </c>
      <c r="D24" s="93"/>
      <c r="E24" s="10" t="s">
        <v>52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</row>
    <row r="25" spans="1:1005" s="80" customFormat="1" hidden="1" x14ac:dyDescent="0.25">
      <c r="A25" s="30" t="s">
        <v>169</v>
      </c>
      <c r="B25" s="8">
        <v>94766180676</v>
      </c>
      <c r="C25" s="9" t="s">
        <v>10</v>
      </c>
      <c r="D25" s="93"/>
      <c r="E25" s="10" t="s">
        <v>22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</row>
    <row r="26" spans="1:1005" s="80" customFormat="1" hidden="1" x14ac:dyDescent="0.25">
      <c r="A26" s="30" t="s">
        <v>219</v>
      </c>
      <c r="B26" s="8">
        <v>74969125378</v>
      </c>
      <c r="C26" s="9" t="s">
        <v>10</v>
      </c>
      <c r="D26" s="93"/>
      <c r="E26" s="10" t="s">
        <v>13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</row>
    <row r="27" spans="1:1005" s="80" customFormat="1" hidden="1" x14ac:dyDescent="0.25">
      <c r="A27" s="30" t="s">
        <v>130</v>
      </c>
      <c r="B27" s="8">
        <v>26187994862</v>
      </c>
      <c r="C27" s="9" t="s">
        <v>10</v>
      </c>
      <c r="D27" s="93"/>
      <c r="E27" s="10" t="s">
        <v>121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</row>
    <row r="28" spans="1:1005" s="80" customFormat="1" hidden="1" x14ac:dyDescent="0.25">
      <c r="A28" s="30" t="s">
        <v>179</v>
      </c>
      <c r="B28" s="8">
        <v>87186759718</v>
      </c>
      <c r="C28" s="9" t="s">
        <v>10</v>
      </c>
      <c r="D28" s="93"/>
      <c r="E28" s="10" t="s">
        <v>16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</row>
    <row r="29" spans="1:1005" s="80" customFormat="1" hidden="1" x14ac:dyDescent="0.25">
      <c r="A29" s="30" t="s">
        <v>109</v>
      </c>
      <c r="B29" s="8">
        <v>94124811986</v>
      </c>
      <c r="C29" s="9" t="s">
        <v>10</v>
      </c>
      <c r="D29" s="93"/>
      <c r="E29" s="10" t="s">
        <v>12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</row>
    <row r="30" spans="1:1005" s="80" customFormat="1" hidden="1" x14ac:dyDescent="0.25">
      <c r="A30" s="30" t="s">
        <v>268</v>
      </c>
      <c r="B30" s="15" t="s">
        <v>269</v>
      </c>
      <c r="C30" s="9" t="s">
        <v>10</v>
      </c>
      <c r="D30" s="93"/>
      <c r="E30" s="10" t="s">
        <v>271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</row>
    <row r="31" spans="1:1005" s="80" customFormat="1" ht="15.75" hidden="1" customHeight="1" x14ac:dyDescent="0.25">
      <c r="A31" s="30" t="s">
        <v>182</v>
      </c>
      <c r="B31" s="8">
        <v>18683136487</v>
      </c>
      <c r="C31" s="9" t="s">
        <v>10</v>
      </c>
      <c r="D31" s="93"/>
      <c r="E31" s="10" t="s">
        <v>299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</row>
    <row r="32" spans="1:1005" s="80" customFormat="1" hidden="1" x14ac:dyDescent="0.25">
      <c r="A32" s="30" t="s">
        <v>182</v>
      </c>
      <c r="B32" s="8">
        <v>18683136487</v>
      </c>
      <c r="C32" s="9" t="s">
        <v>10</v>
      </c>
      <c r="D32" s="93"/>
      <c r="E32" s="10" t="s">
        <v>22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</row>
    <row r="33" spans="1:1005" s="80" customFormat="1" hidden="1" x14ac:dyDescent="0.25">
      <c r="A33" s="30" t="s">
        <v>183</v>
      </c>
      <c r="B33" s="8"/>
      <c r="C33" s="9"/>
      <c r="D33" s="93"/>
      <c r="E33" s="10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</row>
    <row r="34" spans="1:1005" s="80" customFormat="1" hidden="1" x14ac:dyDescent="0.25">
      <c r="A34" s="30" t="s">
        <v>276</v>
      </c>
      <c r="B34" s="13">
        <v>26577221764</v>
      </c>
      <c r="C34" s="9" t="s">
        <v>277</v>
      </c>
      <c r="D34" s="93"/>
      <c r="E34" s="10" t="s">
        <v>22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</row>
    <row r="35" spans="1:1005" s="80" customFormat="1" hidden="1" x14ac:dyDescent="0.25">
      <c r="A35" s="30" t="s">
        <v>153</v>
      </c>
      <c r="B35" s="13">
        <v>34967762426</v>
      </c>
      <c r="C35" s="9" t="s">
        <v>10</v>
      </c>
      <c r="D35" s="93"/>
      <c r="E35" s="10" t="s">
        <v>22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</row>
    <row r="36" spans="1:1005" s="80" customFormat="1" hidden="1" x14ac:dyDescent="0.25">
      <c r="A36" s="30" t="s">
        <v>164</v>
      </c>
      <c r="B36" s="13">
        <v>43699365561</v>
      </c>
      <c r="C36" s="9" t="s">
        <v>165</v>
      </c>
      <c r="D36" s="93"/>
      <c r="E36" s="10" t="s">
        <v>82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</row>
    <row r="37" spans="1:1005" s="80" customFormat="1" hidden="1" x14ac:dyDescent="0.25">
      <c r="A37" s="30" t="s">
        <v>248</v>
      </c>
      <c r="B37" s="13">
        <v>64567085531</v>
      </c>
      <c r="C37" s="9" t="s">
        <v>249</v>
      </c>
      <c r="D37" s="93"/>
      <c r="E37" s="10" t="s">
        <v>211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</row>
    <row r="38" spans="1:1005" s="80" customFormat="1" hidden="1" x14ac:dyDescent="0.25">
      <c r="A38" s="30" t="s">
        <v>207</v>
      </c>
      <c r="B38" s="13">
        <v>48062605125</v>
      </c>
      <c r="C38" s="9" t="s">
        <v>10</v>
      </c>
      <c r="D38" s="93"/>
      <c r="E38" s="10" t="s">
        <v>20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</row>
    <row r="39" spans="1:1005" s="80" customFormat="1" hidden="1" x14ac:dyDescent="0.25">
      <c r="A39" s="30" t="s">
        <v>147</v>
      </c>
      <c r="B39" s="13">
        <v>38525814508</v>
      </c>
      <c r="C39" s="9" t="s">
        <v>10</v>
      </c>
      <c r="D39" s="93"/>
      <c r="E39" s="10" t="s">
        <v>20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</row>
    <row r="40" spans="1:1005" s="80" customFormat="1" hidden="1" x14ac:dyDescent="0.25">
      <c r="A40" s="30" t="s">
        <v>71</v>
      </c>
      <c r="B40" s="13">
        <v>62360702119</v>
      </c>
      <c r="C40" s="8" t="s">
        <v>72</v>
      </c>
      <c r="D40" s="93"/>
      <c r="E40" s="10" t="s">
        <v>81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</row>
    <row r="41" spans="1:1005" s="80" customFormat="1" hidden="1" x14ac:dyDescent="0.25">
      <c r="A41" s="30" t="s">
        <v>127</v>
      </c>
      <c r="B41" s="13">
        <v>11578972258</v>
      </c>
      <c r="C41" s="8" t="s">
        <v>10</v>
      </c>
      <c r="D41" s="93"/>
      <c r="E41" s="10" t="s">
        <v>52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</row>
    <row r="42" spans="1:1005" s="80" customFormat="1" ht="30" hidden="1" x14ac:dyDescent="0.25">
      <c r="A42" s="30" t="s">
        <v>272</v>
      </c>
      <c r="B42" s="13" t="s">
        <v>280</v>
      </c>
      <c r="C42" s="9" t="s">
        <v>281</v>
      </c>
      <c r="D42" s="93"/>
      <c r="E42" s="10" t="s">
        <v>22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</row>
    <row r="43" spans="1:1005" s="80" customFormat="1" hidden="1" x14ac:dyDescent="0.25">
      <c r="A43" s="30" t="s">
        <v>77</v>
      </c>
      <c r="B43" s="13">
        <v>85267957976</v>
      </c>
      <c r="C43" s="9" t="s">
        <v>10</v>
      </c>
      <c r="D43" s="93"/>
      <c r="E43" s="10" t="s">
        <v>214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</row>
    <row r="44" spans="1:1005" s="80" customFormat="1" hidden="1" x14ac:dyDescent="0.25">
      <c r="A44" s="30" t="s">
        <v>77</v>
      </c>
      <c r="B44" s="13">
        <v>85267957976</v>
      </c>
      <c r="C44" s="9" t="s">
        <v>10</v>
      </c>
      <c r="D44" s="93"/>
      <c r="E44" s="10" t="s">
        <v>12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</row>
    <row r="45" spans="1:1005" s="80" customFormat="1" hidden="1" x14ac:dyDescent="0.25">
      <c r="A45" s="30" t="s">
        <v>244</v>
      </c>
      <c r="B45" s="13"/>
      <c r="C45" s="8"/>
      <c r="D45" s="93"/>
      <c r="E45" s="1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</row>
    <row r="46" spans="1:1005" s="80" customFormat="1" hidden="1" x14ac:dyDescent="0.25">
      <c r="A46" s="30" t="s">
        <v>101</v>
      </c>
      <c r="B46" s="13">
        <v>14280792027</v>
      </c>
      <c r="C46" s="8" t="s">
        <v>102</v>
      </c>
      <c r="D46" s="93"/>
      <c r="E46" s="10" t="s">
        <v>22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</row>
    <row r="47" spans="1:1005" s="80" customFormat="1" ht="13.5" hidden="1" customHeight="1" x14ac:dyDescent="0.25">
      <c r="A47" s="30" t="s">
        <v>75</v>
      </c>
      <c r="B47" s="13">
        <v>57524651551</v>
      </c>
      <c r="C47" s="9" t="s">
        <v>10</v>
      </c>
      <c r="D47" s="93"/>
      <c r="E47" s="10" t="s">
        <v>52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</row>
    <row r="48" spans="1:1005" s="80" customFormat="1" hidden="1" x14ac:dyDescent="0.25">
      <c r="A48" s="30" t="s">
        <v>170</v>
      </c>
      <c r="B48" s="13">
        <v>90633715804</v>
      </c>
      <c r="C48" s="9" t="s">
        <v>10</v>
      </c>
      <c r="D48" s="93"/>
      <c r="E48" s="10" t="s">
        <v>22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</row>
    <row r="49" spans="1:1005" s="80" customFormat="1" x14ac:dyDescent="0.25">
      <c r="A49" s="30" t="s">
        <v>36</v>
      </c>
      <c r="B49" s="13">
        <v>85821130368</v>
      </c>
      <c r="C49" s="14" t="s">
        <v>10</v>
      </c>
      <c r="D49" s="93">
        <f>3.33+3.99</f>
        <v>7.32</v>
      </c>
      <c r="E49" s="10" t="s">
        <v>17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</row>
    <row r="50" spans="1:1005" s="80" customFormat="1" hidden="1" x14ac:dyDescent="0.25">
      <c r="A50" s="30" t="s">
        <v>156</v>
      </c>
      <c r="B50" s="13">
        <v>30777726033</v>
      </c>
      <c r="C50" s="14" t="s">
        <v>10</v>
      </c>
      <c r="D50" s="93"/>
      <c r="E50" s="10" t="s">
        <v>82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</row>
    <row r="51" spans="1:1005" s="80" customFormat="1" hidden="1" x14ac:dyDescent="0.25">
      <c r="A51" s="30" t="s">
        <v>204</v>
      </c>
      <c r="B51" s="13">
        <v>33412662987</v>
      </c>
      <c r="C51" s="14" t="s">
        <v>206</v>
      </c>
      <c r="D51" s="93"/>
      <c r="E51" s="10" t="s">
        <v>82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</row>
    <row r="52" spans="1:1005" s="80" customFormat="1" hidden="1" x14ac:dyDescent="0.25">
      <c r="A52" s="30" t="s">
        <v>131</v>
      </c>
      <c r="B52" s="13">
        <v>13604886584</v>
      </c>
      <c r="C52" s="14" t="s">
        <v>10</v>
      </c>
      <c r="D52" s="93"/>
      <c r="E52" s="10" t="s">
        <v>15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</row>
    <row r="53" spans="1:1005" s="80" customFormat="1" hidden="1" x14ac:dyDescent="0.25">
      <c r="A53" s="30" t="s">
        <v>295</v>
      </c>
      <c r="B53" s="13">
        <v>13321923957</v>
      </c>
      <c r="C53" s="14" t="s">
        <v>10</v>
      </c>
      <c r="D53" s="93"/>
      <c r="E53" s="10" t="s">
        <v>16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</row>
    <row r="54" spans="1:1005" s="80" customFormat="1" x14ac:dyDescent="0.25">
      <c r="A54" s="30" t="s">
        <v>8</v>
      </c>
      <c r="B54" s="13">
        <v>61817894938</v>
      </c>
      <c r="C54" s="14" t="s">
        <v>10</v>
      </c>
      <c r="D54" s="93">
        <v>125.08</v>
      </c>
      <c r="E54" s="10" t="s">
        <v>14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</row>
    <row r="55" spans="1:1005" s="80" customFormat="1" hidden="1" x14ac:dyDescent="0.25">
      <c r="A55" s="30" t="s">
        <v>6</v>
      </c>
      <c r="B55" s="13">
        <v>37268254106</v>
      </c>
      <c r="C55" s="14" t="s">
        <v>10</v>
      </c>
      <c r="D55" s="93"/>
      <c r="E55" s="10" t="s">
        <v>214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</row>
    <row r="56" spans="1:1005" s="80" customFormat="1" hidden="1" x14ac:dyDescent="0.25">
      <c r="A56" s="30" t="s">
        <v>202</v>
      </c>
      <c r="B56" s="13"/>
      <c r="C56" s="14"/>
      <c r="D56" s="93"/>
      <c r="E56" s="10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</row>
    <row r="57" spans="1:1005" s="80" customFormat="1" hidden="1" x14ac:dyDescent="0.25">
      <c r="A57" s="30" t="s">
        <v>146</v>
      </c>
      <c r="B57" s="13">
        <v>74364571096</v>
      </c>
      <c r="C57" s="14" t="s">
        <v>10</v>
      </c>
      <c r="D57" s="93"/>
      <c r="E57" s="10" t="s">
        <v>19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</row>
    <row r="58" spans="1:1005" s="80" customFormat="1" x14ac:dyDescent="0.25">
      <c r="A58" s="30" t="s">
        <v>7</v>
      </c>
      <c r="B58" s="13" t="s">
        <v>57</v>
      </c>
      <c r="C58" s="14" t="s">
        <v>10</v>
      </c>
      <c r="D58" s="93">
        <f>134.48+412.21</f>
        <v>546.68999999999994</v>
      </c>
      <c r="E58" s="10" t="s">
        <v>14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</row>
    <row r="59" spans="1:1005" s="80" customFormat="1" hidden="1" x14ac:dyDescent="0.25">
      <c r="A59" s="30" t="s">
        <v>218</v>
      </c>
      <c r="B59" s="13">
        <v>79044094484</v>
      </c>
      <c r="C59" s="14" t="s">
        <v>10</v>
      </c>
      <c r="D59" s="93"/>
      <c r="E59" s="10" t="s">
        <v>13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</row>
    <row r="60" spans="1:1005" s="80" customFormat="1" hidden="1" x14ac:dyDescent="0.25">
      <c r="A60" s="30" t="s">
        <v>157</v>
      </c>
      <c r="B60" s="13">
        <v>27985234094</v>
      </c>
      <c r="C60" s="14" t="s">
        <v>10</v>
      </c>
      <c r="D60" s="93"/>
      <c r="E60" s="10" t="s">
        <v>66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</row>
    <row r="61" spans="1:1005" s="80" customFormat="1" hidden="1" x14ac:dyDescent="0.25">
      <c r="A61" s="30" t="s">
        <v>270</v>
      </c>
      <c r="B61" s="13">
        <v>51223715781</v>
      </c>
      <c r="C61" s="14" t="s">
        <v>106</v>
      </c>
      <c r="D61" s="93"/>
      <c r="E61" s="10" t="s">
        <v>12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</row>
    <row r="62" spans="1:1005" s="80" customFormat="1" x14ac:dyDescent="0.25">
      <c r="A62" s="30" t="s">
        <v>33</v>
      </c>
      <c r="B62" s="13">
        <v>63073332379</v>
      </c>
      <c r="C62" s="14" t="s">
        <v>10</v>
      </c>
      <c r="D62" s="93">
        <f>882.9</f>
        <v>882.9</v>
      </c>
      <c r="E62" s="10" t="s">
        <v>19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</row>
    <row r="63" spans="1:1005" s="80" customFormat="1" hidden="1" x14ac:dyDescent="0.25">
      <c r="A63" s="30" t="s">
        <v>174</v>
      </c>
      <c r="B63" s="13">
        <v>23950119865</v>
      </c>
      <c r="C63" s="14" t="s">
        <v>72</v>
      </c>
      <c r="D63" s="93"/>
      <c r="E63" s="10" t="s">
        <v>52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</row>
    <row r="64" spans="1:1005" s="80" customFormat="1" hidden="1" x14ac:dyDescent="0.25">
      <c r="A64" s="30" t="s">
        <v>98</v>
      </c>
      <c r="B64" s="13">
        <v>17730557062</v>
      </c>
      <c r="C64" s="14" t="s">
        <v>10</v>
      </c>
      <c r="D64" s="93"/>
      <c r="E64" s="10" t="s">
        <v>12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</row>
    <row r="65" spans="1:1005" s="80" customFormat="1" hidden="1" x14ac:dyDescent="0.25">
      <c r="A65" s="30" t="s">
        <v>45</v>
      </c>
      <c r="B65" s="13">
        <v>41317489366</v>
      </c>
      <c r="C65" s="14" t="s">
        <v>63</v>
      </c>
      <c r="D65" s="93"/>
      <c r="E65" s="10" t="s">
        <v>19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</row>
    <row r="66" spans="1:1005" s="80" customFormat="1" x14ac:dyDescent="0.25">
      <c r="A66" s="30" t="s">
        <v>56</v>
      </c>
      <c r="B66" s="13">
        <v>87311810356</v>
      </c>
      <c r="C66" s="14" t="s">
        <v>11</v>
      </c>
      <c r="D66" s="93">
        <v>658.56</v>
      </c>
      <c r="E66" s="10" t="s">
        <v>13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</row>
    <row r="67" spans="1:1005" s="80" customFormat="1" hidden="1" x14ac:dyDescent="0.25">
      <c r="A67" s="30" t="s">
        <v>56</v>
      </c>
      <c r="B67" s="13">
        <v>87311810357</v>
      </c>
      <c r="C67" s="14" t="s">
        <v>11</v>
      </c>
      <c r="D67" s="93"/>
      <c r="E67" s="10" t="s">
        <v>68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</row>
    <row r="68" spans="1:1005" s="80" customFormat="1" hidden="1" x14ac:dyDescent="0.25">
      <c r="A68" s="30" t="s">
        <v>180</v>
      </c>
      <c r="B68" s="13"/>
      <c r="C68" s="14"/>
      <c r="D68" s="93"/>
      <c r="E68" s="10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</row>
    <row r="69" spans="1:1005" s="80" customFormat="1" x14ac:dyDescent="0.25">
      <c r="A69" s="30" t="s">
        <v>62</v>
      </c>
      <c r="B69" s="13">
        <v>68419124305</v>
      </c>
      <c r="C69" s="14" t="s">
        <v>10</v>
      </c>
      <c r="D69" s="93">
        <v>42.48</v>
      </c>
      <c r="E69" s="10" t="s">
        <v>18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</row>
    <row r="70" spans="1:1005" s="80" customFormat="1" hidden="1" x14ac:dyDescent="0.25">
      <c r="A70" s="30" t="s">
        <v>242</v>
      </c>
      <c r="B70" s="13">
        <v>60192951611</v>
      </c>
      <c r="C70" s="14" t="s">
        <v>10</v>
      </c>
      <c r="D70" s="24"/>
      <c r="E70" s="10" t="s">
        <v>22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</row>
    <row r="71" spans="1:1005" s="80" customFormat="1" ht="15.75" hidden="1" customHeight="1" x14ac:dyDescent="0.25">
      <c r="A71" s="30" t="s">
        <v>188</v>
      </c>
      <c r="B71" s="13">
        <v>90537984151</v>
      </c>
      <c r="C71" s="14" t="s">
        <v>10</v>
      </c>
      <c r="D71" s="24"/>
      <c r="E71" s="10" t="s">
        <v>66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</row>
    <row r="72" spans="1:1005" s="80" customFormat="1" x14ac:dyDescent="0.25">
      <c r="A72" s="30" t="s">
        <v>293</v>
      </c>
      <c r="B72" s="13">
        <v>45535699512</v>
      </c>
      <c r="C72" s="14" t="s">
        <v>10</v>
      </c>
      <c r="D72" s="24">
        <v>270</v>
      </c>
      <c r="E72" s="10" t="s">
        <v>22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</row>
    <row r="73" spans="1:1005" s="80" customFormat="1" hidden="1" x14ac:dyDescent="0.25">
      <c r="A73" s="30" t="s">
        <v>104</v>
      </c>
      <c r="B73" s="13">
        <v>26375458871</v>
      </c>
      <c r="C73" s="14" t="s">
        <v>106</v>
      </c>
      <c r="D73" s="24"/>
      <c r="E73" s="10" t="s">
        <v>66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</row>
    <row r="74" spans="1:1005" s="80" customFormat="1" ht="30" hidden="1" x14ac:dyDescent="0.25">
      <c r="A74" s="30" t="s">
        <v>145</v>
      </c>
      <c r="B74" s="13">
        <v>75508100288</v>
      </c>
      <c r="C74" s="14" t="s">
        <v>10</v>
      </c>
      <c r="D74" s="24"/>
      <c r="E74" s="10" t="s">
        <v>22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</row>
    <row r="75" spans="1:1005" s="80" customFormat="1" hidden="1" x14ac:dyDescent="0.25">
      <c r="A75" s="30" t="s">
        <v>58</v>
      </c>
      <c r="B75" s="13">
        <v>81793146560</v>
      </c>
      <c r="C75" s="14" t="s">
        <v>10</v>
      </c>
      <c r="D75" s="93"/>
      <c r="E75" s="10" t="s">
        <v>65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</row>
    <row r="76" spans="1:1005" s="94" customFormat="1" ht="30" x14ac:dyDescent="0.25">
      <c r="A76" s="125" t="s">
        <v>161</v>
      </c>
      <c r="B76" s="13">
        <v>21705117910</v>
      </c>
      <c r="C76" s="14" t="s">
        <v>10</v>
      </c>
      <c r="D76" s="93">
        <v>120</v>
      </c>
      <c r="E76" s="95" t="s">
        <v>22</v>
      </c>
      <c r="F76" s="80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  <c r="EQ76" s="97"/>
      <c r="ER76" s="97"/>
      <c r="ES76" s="97"/>
      <c r="ET76" s="97"/>
      <c r="EU76" s="97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7"/>
      <c r="FH76" s="97"/>
      <c r="FI76" s="97"/>
      <c r="FJ76" s="97"/>
      <c r="FK76" s="97"/>
      <c r="FL76" s="97"/>
      <c r="FM76" s="97"/>
      <c r="FN76" s="97"/>
      <c r="FO76" s="97"/>
      <c r="FP76" s="97"/>
      <c r="FQ76" s="97"/>
      <c r="FR76" s="97"/>
      <c r="FS76" s="97"/>
      <c r="FT76" s="97"/>
      <c r="FU76" s="97"/>
      <c r="FV76" s="97"/>
      <c r="FW76" s="97"/>
      <c r="FX76" s="97"/>
      <c r="FY76" s="97"/>
      <c r="FZ76" s="97"/>
      <c r="GA76" s="97"/>
      <c r="GB76" s="97"/>
      <c r="GC76" s="97"/>
      <c r="GD76" s="97"/>
      <c r="GE76" s="97"/>
      <c r="GF76" s="97"/>
      <c r="GG76" s="97"/>
      <c r="GH76" s="97"/>
      <c r="GI76" s="97"/>
      <c r="GJ76" s="97"/>
      <c r="GK76" s="97"/>
      <c r="GL76" s="97"/>
      <c r="GM76" s="97"/>
      <c r="GN76" s="97"/>
      <c r="GO76" s="97"/>
      <c r="GP76" s="97"/>
      <c r="GQ76" s="97"/>
      <c r="GR76" s="97"/>
      <c r="GS76" s="97"/>
      <c r="GT76" s="97"/>
      <c r="GU76" s="97"/>
      <c r="GV76" s="97"/>
      <c r="GW76" s="97"/>
      <c r="GX76" s="97"/>
      <c r="GY76" s="97"/>
      <c r="GZ76" s="97"/>
      <c r="HA76" s="97"/>
      <c r="HB76" s="97"/>
      <c r="HC76" s="97"/>
      <c r="HD76" s="97"/>
      <c r="HE76" s="97"/>
      <c r="HF76" s="97"/>
      <c r="HG76" s="97"/>
      <c r="HH76" s="97"/>
      <c r="HI76" s="97"/>
      <c r="HJ76" s="97"/>
      <c r="HK76" s="97"/>
      <c r="HL76" s="97"/>
      <c r="HM76" s="97"/>
      <c r="HN76" s="97"/>
      <c r="HO76" s="97"/>
      <c r="HP76" s="97"/>
      <c r="HQ76" s="97"/>
      <c r="HR76" s="97"/>
      <c r="HS76" s="97"/>
      <c r="HT76" s="97"/>
      <c r="HU76" s="97"/>
      <c r="HV76" s="97"/>
      <c r="HW76" s="97"/>
      <c r="HX76" s="97"/>
      <c r="HY76" s="97"/>
      <c r="HZ76" s="97"/>
      <c r="IA76" s="97"/>
      <c r="IB76" s="97"/>
      <c r="IC76" s="97"/>
      <c r="ID76" s="97"/>
      <c r="IE76" s="97"/>
      <c r="IF76" s="97"/>
      <c r="IG76" s="97"/>
      <c r="IH76" s="97"/>
      <c r="II76" s="97"/>
      <c r="IJ76" s="97"/>
      <c r="IK76" s="97"/>
      <c r="IL76" s="97"/>
      <c r="IM76" s="97"/>
      <c r="IN76" s="97"/>
      <c r="IO76" s="97"/>
      <c r="IP76" s="97"/>
      <c r="IQ76" s="97"/>
      <c r="IR76" s="97"/>
      <c r="IS76" s="97"/>
      <c r="IT76" s="97"/>
      <c r="IU76" s="97"/>
      <c r="IV76" s="97"/>
      <c r="IW76" s="97"/>
      <c r="IX76" s="97"/>
      <c r="IY76" s="97"/>
      <c r="IZ76" s="97"/>
      <c r="JA76" s="97"/>
      <c r="JB76" s="97"/>
      <c r="JC76" s="97"/>
      <c r="JD76" s="97"/>
      <c r="JE76" s="97"/>
      <c r="JF76" s="97"/>
      <c r="JG76" s="97"/>
      <c r="JH76" s="97"/>
      <c r="JI76" s="97"/>
      <c r="JJ76" s="97"/>
      <c r="JK76" s="97"/>
      <c r="JL76" s="97"/>
      <c r="JM76" s="97"/>
      <c r="JN76" s="97"/>
      <c r="JO76" s="97"/>
      <c r="JP76" s="97"/>
      <c r="JQ76" s="97"/>
      <c r="JR76" s="97"/>
      <c r="JS76" s="97"/>
      <c r="JT76" s="97"/>
      <c r="JU76" s="97"/>
      <c r="JV76" s="97"/>
      <c r="JW76" s="97"/>
      <c r="JX76" s="97"/>
      <c r="JY76" s="97"/>
      <c r="JZ76" s="97"/>
      <c r="KA76" s="97"/>
      <c r="KB76" s="97"/>
      <c r="KC76" s="97"/>
      <c r="KD76" s="97"/>
      <c r="KE76" s="97"/>
      <c r="KF76" s="97"/>
      <c r="KG76" s="97"/>
      <c r="KH76" s="97"/>
      <c r="KI76" s="97"/>
      <c r="KJ76" s="97"/>
      <c r="KK76" s="97"/>
      <c r="KL76" s="97"/>
      <c r="KM76" s="97"/>
      <c r="KN76" s="97"/>
      <c r="KO76" s="97"/>
      <c r="KP76" s="97"/>
      <c r="KQ76" s="97"/>
      <c r="KR76" s="97"/>
      <c r="KS76" s="97"/>
      <c r="KT76" s="97"/>
      <c r="KU76" s="97"/>
      <c r="KV76" s="97"/>
      <c r="KW76" s="97"/>
      <c r="KX76" s="97"/>
      <c r="KY76" s="97"/>
      <c r="KZ76" s="97"/>
      <c r="LA76" s="97"/>
      <c r="LB76" s="97"/>
      <c r="LC76" s="97"/>
      <c r="LD76" s="97"/>
      <c r="LE76" s="97"/>
      <c r="LF76" s="97"/>
      <c r="LG76" s="97"/>
      <c r="LH76" s="97"/>
      <c r="LI76" s="97"/>
      <c r="LJ76" s="97"/>
      <c r="LK76" s="97"/>
      <c r="LL76" s="97"/>
      <c r="LM76" s="97"/>
      <c r="LN76" s="97"/>
      <c r="LO76" s="97"/>
      <c r="LP76" s="97"/>
      <c r="LQ76" s="97"/>
      <c r="LR76" s="97"/>
      <c r="LS76" s="97"/>
      <c r="LT76" s="97"/>
      <c r="LU76" s="97"/>
      <c r="LV76" s="97"/>
      <c r="LW76" s="97"/>
      <c r="LX76" s="97"/>
      <c r="LY76" s="97"/>
      <c r="LZ76" s="97"/>
      <c r="MA76" s="97"/>
      <c r="MB76" s="97"/>
      <c r="MC76" s="97"/>
      <c r="MD76" s="97"/>
      <c r="ME76" s="97"/>
      <c r="MF76" s="97"/>
      <c r="MG76" s="97"/>
      <c r="MH76" s="97"/>
      <c r="MI76" s="97"/>
      <c r="MJ76" s="97"/>
      <c r="MK76" s="97"/>
      <c r="ML76" s="97"/>
      <c r="MM76" s="97"/>
      <c r="MN76" s="97"/>
      <c r="MO76" s="97"/>
      <c r="MP76" s="97"/>
      <c r="MQ76" s="97"/>
      <c r="MR76" s="97"/>
      <c r="MS76" s="97"/>
      <c r="MT76" s="97"/>
      <c r="MU76" s="97"/>
      <c r="MV76" s="97"/>
      <c r="MW76" s="97"/>
      <c r="MX76" s="97"/>
      <c r="MY76" s="97"/>
      <c r="MZ76" s="97"/>
      <c r="NA76" s="97"/>
      <c r="NB76" s="97"/>
      <c r="NC76" s="97"/>
      <c r="ND76" s="97"/>
      <c r="NE76" s="97"/>
      <c r="NF76" s="97"/>
      <c r="NG76" s="97"/>
      <c r="NH76" s="97"/>
      <c r="NI76" s="97"/>
      <c r="NJ76" s="97"/>
      <c r="NK76" s="97"/>
      <c r="NL76" s="97"/>
      <c r="NM76" s="97"/>
      <c r="NN76" s="97"/>
      <c r="NO76" s="97"/>
      <c r="NP76" s="97"/>
      <c r="NQ76" s="97"/>
      <c r="NR76" s="97"/>
      <c r="NS76" s="97"/>
      <c r="NT76" s="97"/>
      <c r="NU76" s="97"/>
      <c r="NV76" s="97"/>
      <c r="NW76" s="97"/>
      <c r="NX76" s="97"/>
      <c r="NY76" s="97"/>
      <c r="NZ76" s="97"/>
      <c r="OA76" s="97"/>
      <c r="OB76" s="97"/>
      <c r="OC76" s="97"/>
      <c r="OD76" s="97"/>
      <c r="OE76" s="97"/>
      <c r="OF76" s="97"/>
      <c r="OG76" s="97"/>
      <c r="OH76" s="97"/>
      <c r="OI76" s="97"/>
      <c r="OJ76" s="97"/>
      <c r="OK76" s="97"/>
      <c r="OL76" s="97"/>
      <c r="OM76" s="97"/>
      <c r="ON76" s="97"/>
      <c r="OO76" s="97"/>
      <c r="OP76" s="97"/>
      <c r="OQ76" s="97"/>
      <c r="OR76" s="97"/>
      <c r="OS76" s="97"/>
      <c r="OT76" s="97"/>
      <c r="OU76" s="97"/>
      <c r="OV76" s="97"/>
      <c r="OW76" s="97"/>
      <c r="OX76" s="97"/>
      <c r="OY76" s="97"/>
      <c r="OZ76" s="97"/>
      <c r="PA76" s="97"/>
      <c r="PB76" s="97"/>
      <c r="PC76" s="97"/>
      <c r="PD76" s="97"/>
      <c r="PE76" s="97"/>
      <c r="PF76" s="97"/>
      <c r="PG76" s="97"/>
      <c r="PH76" s="97"/>
      <c r="PI76" s="97"/>
      <c r="PJ76" s="97"/>
      <c r="PK76" s="97"/>
      <c r="PL76" s="97"/>
      <c r="PM76" s="97"/>
      <c r="PN76" s="97"/>
      <c r="PO76" s="97"/>
      <c r="PP76" s="97"/>
      <c r="PQ76" s="97"/>
      <c r="PR76" s="97"/>
      <c r="PS76" s="97"/>
      <c r="PT76" s="97"/>
      <c r="PU76" s="97"/>
      <c r="PV76" s="97"/>
      <c r="PW76" s="97"/>
      <c r="PX76" s="97"/>
      <c r="PY76" s="97"/>
      <c r="PZ76" s="97"/>
      <c r="QA76" s="97"/>
      <c r="QB76" s="97"/>
      <c r="QC76" s="97"/>
      <c r="QD76" s="97"/>
      <c r="QE76" s="97"/>
      <c r="QF76" s="97"/>
      <c r="QG76" s="97"/>
      <c r="QH76" s="97"/>
      <c r="QI76" s="97"/>
      <c r="QJ76" s="97"/>
      <c r="QK76" s="97"/>
      <c r="QL76" s="97"/>
      <c r="QM76" s="97"/>
      <c r="QN76" s="97"/>
      <c r="QO76" s="97"/>
      <c r="QP76" s="97"/>
      <c r="QQ76" s="97"/>
      <c r="QR76" s="97"/>
      <c r="QS76" s="97"/>
      <c r="QT76" s="97"/>
      <c r="QU76" s="97"/>
      <c r="QV76" s="97"/>
      <c r="QW76" s="97"/>
      <c r="QX76" s="97"/>
      <c r="QY76" s="97"/>
      <c r="QZ76" s="97"/>
      <c r="RA76" s="97"/>
      <c r="RB76" s="97"/>
      <c r="RC76" s="97"/>
      <c r="RD76" s="97"/>
      <c r="RE76" s="97"/>
      <c r="RF76" s="97"/>
      <c r="RG76" s="97"/>
      <c r="RH76" s="97"/>
      <c r="RI76" s="97"/>
      <c r="RJ76" s="97"/>
      <c r="RK76" s="97"/>
      <c r="RL76" s="97"/>
      <c r="RM76" s="97"/>
      <c r="RN76" s="97"/>
      <c r="RO76" s="97"/>
      <c r="RP76" s="97"/>
      <c r="RQ76" s="97"/>
      <c r="RR76" s="97"/>
      <c r="RS76" s="97"/>
      <c r="RT76" s="97"/>
      <c r="RU76" s="97"/>
      <c r="RV76" s="97"/>
      <c r="RW76" s="97"/>
      <c r="RX76" s="97"/>
      <c r="RY76" s="97"/>
      <c r="RZ76" s="97"/>
      <c r="SA76" s="97"/>
      <c r="SB76" s="97"/>
      <c r="SC76" s="97"/>
      <c r="SD76" s="97"/>
      <c r="SE76" s="97"/>
      <c r="SF76" s="97"/>
      <c r="SG76" s="97"/>
      <c r="SH76" s="97"/>
      <c r="SI76" s="97"/>
      <c r="SJ76" s="97"/>
      <c r="SK76" s="97"/>
      <c r="SL76" s="97"/>
      <c r="SM76" s="97"/>
      <c r="SN76" s="97"/>
      <c r="SO76" s="97"/>
      <c r="SP76" s="97"/>
      <c r="SQ76" s="97"/>
      <c r="SR76" s="97"/>
      <c r="SS76" s="97"/>
      <c r="ST76" s="97"/>
      <c r="SU76" s="97"/>
      <c r="SV76" s="97"/>
      <c r="SW76" s="97"/>
      <c r="SX76" s="97"/>
      <c r="SY76" s="97"/>
      <c r="SZ76" s="97"/>
      <c r="TA76" s="97"/>
      <c r="TB76" s="97"/>
      <c r="TC76" s="97"/>
      <c r="TD76" s="97"/>
      <c r="TE76" s="97"/>
      <c r="TF76" s="97"/>
      <c r="TG76" s="97"/>
      <c r="TH76" s="97"/>
      <c r="TI76" s="97"/>
      <c r="TJ76" s="97"/>
      <c r="TK76" s="97"/>
      <c r="TL76" s="97"/>
      <c r="TM76" s="97"/>
      <c r="TN76" s="97"/>
      <c r="TO76" s="97"/>
      <c r="TP76" s="97"/>
      <c r="TQ76" s="97"/>
      <c r="TR76" s="97"/>
      <c r="TS76" s="97"/>
      <c r="TT76" s="97"/>
      <c r="TU76" s="97"/>
      <c r="TV76" s="97"/>
      <c r="TW76" s="97"/>
      <c r="TX76" s="97"/>
      <c r="TY76" s="97"/>
      <c r="TZ76" s="97"/>
      <c r="UA76" s="97"/>
      <c r="UB76" s="97"/>
      <c r="UC76" s="97"/>
      <c r="UD76" s="97"/>
      <c r="UE76" s="97"/>
      <c r="UF76" s="97"/>
      <c r="UG76" s="97"/>
      <c r="UH76" s="97"/>
      <c r="UI76" s="97"/>
      <c r="UJ76" s="97"/>
      <c r="UK76" s="97"/>
      <c r="UL76" s="97"/>
      <c r="UM76" s="97"/>
      <c r="UN76" s="97"/>
      <c r="UO76" s="97"/>
      <c r="UP76" s="97"/>
      <c r="UQ76" s="97"/>
      <c r="UR76" s="97"/>
      <c r="US76" s="97"/>
      <c r="UT76" s="97"/>
      <c r="UU76" s="97"/>
      <c r="UV76" s="97"/>
      <c r="UW76" s="97"/>
      <c r="UX76" s="97"/>
      <c r="UY76" s="97"/>
      <c r="UZ76" s="97"/>
      <c r="VA76" s="97"/>
      <c r="VB76" s="97"/>
      <c r="VC76" s="97"/>
      <c r="VD76" s="97"/>
      <c r="VE76" s="97"/>
      <c r="VF76" s="97"/>
      <c r="VG76" s="97"/>
      <c r="VH76" s="97"/>
      <c r="VI76" s="97"/>
      <c r="VJ76" s="97"/>
      <c r="VK76" s="97"/>
      <c r="VL76" s="97"/>
      <c r="VM76" s="97"/>
      <c r="VN76" s="97"/>
      <c r="VO76" s="97"/>
      <c r="VP76" s="97"/>
      <c r="VQ76" s="97"/>
      <c r="VR76" s="97"/>
      <c r="VS76" s="97"/>
      <c r="VT76" s="97"/>
      <c r="VU76" s="97"/>
      <c r="VV76" s="97"/>
      <c r="VW76" s="97"/>
      <c r="VX76" s="97"/>
      <c r="VY76" s="97"/>
      <c r="VZ76" s="97"/>
      <c r="WA76" s="97"/>
      <c r="WB76" s="97"/>
      <c r="WC76" s="97"/>
      <c r="WD76" s="97"/>
      <c r="WE76" s="97"/>
      <c r="WF76" s="97"/>
      <c r="WG76" s="97"/>
      <c r="WH76" s="97"/>
      <c r="WI76" s="97"/>
      <c r="WJ76" s="97"/>
      <c r="WK76" s="97"/>
      <c r="WL76" s="97"/>
      <c r="WM76" s="97"/>
      <c r="WN76" s="97"/>
      <c r="WO76" s="97"/>
      <c r="WP76" s="97"/>
      <c r="WQ76" s="97"/>
      <c r="WR76" s="97"/>
      <c r="WS76" s="97"/>
      <c r="WT76" s="97"/>
      <c r="WU76" s="97"/>
      <c r="WV76" s="97"/>
      <c r="WW76" s="97"/>
      <c r="WX76" s="97"/>
      <c r="WY76" s="97"/>
      <c r="WZ76" s="97"/>
      <c r="XA76" s="97"/>
      <c r="XB76" s="97"/>
      <c r="XC76" s="97"/>
      <c r="XD76" s="97"/>
      <c r="XE76" s="97"/>
      <c r="XF76" s="97"/>
      <c r="XG76" s="97"/>
      <c r="XH76" s="97"/>
      <c r="XI76" s="97"/>
      <c r="XJ76" s="97"/>
      <c r="XK76" s="97"/>
      <c r="XL76" s="97"/>
      <c r="XM76" s="97"/>
      <c r="XN76" s="97"/>
      <c r="XO76" s="97"/>
      <c r="XP76" s="97"/>
      <c r="XQ76" s="97"/>
      <c r="XR76" s="97"/>
      <c r="XS76" s="97"/>
      <c r="XT76" s="97"/>
      <c r="XU76" s="97"/>
      <c r="XV76" s="97"/>
      <c r="XW76" s="97"/>
      <c r="XX76" s="97"/>
      <c r="XY76" s="97"/>
      <c r="XZ76" s="97"/>
      <c r="YA76" s="97"/>
      <c r="YB76" s="97"/>
      <c r="YC76" s="97"/>
      <c r="YD76" s="97"/>
      <c r="YE76" s="97"/>
      <c r="YF76" s="97"/>
      <c r="YG76" s="97"/>
      <c r="YH76" s="97"/>
      <c r="YI76" s="97"/>
      <c r="YJ76" s="97"/>
      <c r="YK76" s="97"/>
      <c r="YL76" s="97"/>
      <c r="YM76" s="97"/>
      <c r="YN76" s="97"/>
      <c r="YO76" s="97"/>
      <c r="YP76" s="97"/>
      <c r="YQ76" s="97"/>
      <c r="YR76" s="97"/>
      <c r="YS76" s="97"/>
      <c r="YT76" s="97"/>
      <c r="YU76" s="97"/>
      <c r="YV76" s="97"/>
      <c r="YW76" s="97"/>
      <c r="YX76" s="97"/>
      <c r="YY76" s="97"/>
      <c r="YZ76" s="97"/>
      <c r="ZA76" s="97"/>
      <c r="ZB76" s="97"/>
      <c r="ZC76" s="97"/>
      <c r="ZD76" s="97"/>
      <c r="ZE76" s="97"/>
      <c r="ZF76" s="97"/>
      <c r="ZG76" s="97"/>
      <c r="ZH76" s="97"/>
      <c r="ZI76" s="97"/>
      <c r="ZJ76" s="97"/>
      <c r="ZK76" s="97"/>
      <c r="ZL76" s="97"/>
      <c r="ZM76" s="97"/>
      <c r="ZN76" s="97"/>
      <c r="ZO76" s="97"/>
      <c r="ZP76" s="97"/>
      <c r="ZQ76" s="97"/>
      <c r="ZR76" s="97"/>
      <c r="ZS76" s="97"/>
      <c r="ZT76" s="97"/>
      <c r="ZU76" s="97"/>
      <c r="ZV76" s="97"/>
      <c r="ZW76" s="97"/>
      <c r="ZX76" s="97"/>
      <c r="ZY76" s="97"/>
      <c r="ZZ76" s="97"/>
      <c r="AAA76" s="97"/>
      <c r="AAB76" s="97"/>
      <c r="AAC76" s="97"/>
      <c r="AAD76" s="97"/>
      <c r="AAE76" s="97"/>
      <c r="AAF76" s="97"/>
      <c r="AAG76" s="97"/>
      <c r="AAH76" s="97"/>
      <c r="AAI76" s="97"/>
      <c r="AAJ76" s="97"/>
      <c r="AAK76" s="97"/>
      <c r="AAL76" s="97"/>
      <c r="AAM76" s="97"/>
      <c r="AAN76" s="97"/>
      <c r="AAO76" s="97"/>
      <c r="AAP76" s="97"/>
      <c r="AAQ76" s="97"/>
      <c r="AAR76" s="97"/>
      <c r="AAS76" s="97"/>
      <c r="AAT76" s="97"/>
      <c r="AAU76" s="97"/>
      <c r="AAV76" s="97"/>
      <c r="AAW76" s="97"/>
      <c r="AAX76" s="97"/>
      <c r="AAY76" s="97"/>
      <c r="AAZ76" s="97"/>
      <c r="ABA76" s="97"/>
      <c r="ABB76" s="97"/>
      <c r="ABC76" s="97"/>
      <c r="ABD76" s="97"/>
      <c r="ABE76" s="97"/>
      <c r="ABF76" s="97"/>
      <c r="ABG76" s="97"/>
      <c r="ABH76" s="97"/>
      <c r="ABI76" s="97"/>
      <c r="ABJ76" s="97"/>
      <c r="ABK76" s="97"/>
      <c r="ABL76" s="97"/>
      <c r="ABM76" s="97"/>
      <c r="ABN76" s="97"/>
      <c r="ABO76" s="97"/>
      <c r="ABP76" s="97"/>
      <c r="ABQ76" s="97"/>
      <c r="ABR76" s="97"/>
      <c r="ABS76" s="97"/>
      <c r="ABT76" s="97"/>
      <c r="ABU76" s="97"/>
      <c r="ABV76" s="97"/>
      <c r="ABW76" s="97"/>
      <c r="ABX76" s="97"/>
      <c r="ABY76" s="97"/>
      <c r="ABZ76" s="97"/>
      <c r="ACA76" s="97"/>
      <c r="ACB76" s="97"/>
      <c r="ACC76" s="97"/>
      <c r="ACD76" s="97"/>
      <c r="ACE76" s="97"/>
      <c r="ACF76" s="97"/>
      <c r="ACG76" s="97"/>
      <c r="ACH76" s="97"/>
      <c r="ACI76" s="97"/>
      <c r="ACJ76" s="97"/>
      <c r="ACK76" s="97"/>
      <c r="ACL76" s="97"/>
      <c r="ACM76" s="97"/>
      <c r="ACN76" s="97"/>
      <c r="ACO76" s="97"/>
      <c r="ACP76" s="97"/>
      <c r="ACQ76" s="97"/>
      <c r="ACR76" s="97"/>
      <c r="ACS76" s="97"/>
      <c r="ACT76" s="97"/>
      <c r="ACU76" s="97"/>
      <c r="ACV76" s="97"/>
      <c r="ACW76" s="97"/>
      <c r="ACX76" s="97"/>
      <c r="ACY76" s="97"/>
      <c r="ACZ76" s="97"/>
      <c r="ADA76" s="97"/>
      <c r="ADB76" s="97"/>
      <c r="ADC76" s="97"/>
      <c r="ADD76" s="97"/>
      <c r="ADE76" s="97"/>
      <c r="ADF76" s="97"/>
      <c r="ADG76" s="97"/>
      <c r="ADH76" s="97"/>
      <c r="ADI76" s="97"/>
      <c r="ADJ76" s="97"/>
      <c r="ADK76" s="97"/>
      <c r="ADL76" s="97"/>
      <c r="ADM76" s="97"/>
      <c r="ADN76" s="97"/>
      <c r="ADO76" s="97"/>
      <c r="ADP76" s="97"/>
      <c r="ADQ76" s="97"/>
      <c r="ADR76" s="97"/>
      <c r="ADS76" s="97"/>
      <c r="ADT76" s="97"/>
      <c r="ADU76" s="97"/>
      <c r="ADV76" s="97"/>
      <c r="ADW76" s="97"/>
      <c r="ADX76" s="97"/>
      <c r="ADY76" s="97"/>
      <c r="ADZ76" s="97"/>
      <c r="AEA76" s="97"/>
      <c r="AEB76" s="97"/>
      <c r="AEC76" s="97"/>
      <c r="AED76" s="97"/>
      <c r="AEE76" s="97"/>
      <c r="AEF76" s="97"/>
      <c r="AEG76" s="97"/>
      <c r="AEH76" s="97"/>
      <c r="AEI76" s="97"/>
      <c r="AEJ76" s="97"/>
      <c r="AEK76" s="97"/>
      <c r="AEL76" s="97"/>
      <c r="AEM76" s="97"/>
      <c r="AEN76" s="97"/>
      <c r="AEO76" s="97"/>
      <c r="AEP76" s="97"/>
      <c r="AEQ76" s="97"/>
      <c r="AER76" s="97"/>
      <c r="AES76" s="97"/>
      <c r="AET76" s="97"/>
      <c r="AEU76" s="97"/>
      <c r="AEV76" s="97"/>
      <c r="AEW76" s="97"/>
      <c r="AEX76" s="97"/>
      <c r="AEY76" s="97"/>
      <c r="AEZ76" s="97"/>
      <c r="AFA76" s="97"/>
      <c r="AFB76" s="97"/>
      <c r="AFC76" s="97"/>
      <c r="AFD76" s="97"/>
      <c r="AFE76" s="97"/>
      <c r="AFF76" s="97"/>
      <c r="AFG76" s="97"/>
      <c r="AFH76" s="97"/>
      <c r="AFI76" s="97"/>
      <c r="AFJ76" s="97"/>
      <c r="AFK76" s="97"/>
      <c r="AFL76" s="97"/>
      <c r="AFM76" s="97"/>
      <c r="AFN76" s="97"/>
      <c r="AFO76" s="97"/>
      <c r="AFP76" s="97"/>
      <c r="AFQ76" s="97"/>
      <c r="AFR76" s="97"/>
      <c r="AFS76" s="97"/>
      <c r="AFT76" s="97"/>
      <c r="AFU76" s="97"/>
      <c r="AFV76" s="97"/>
      <c r="AFW76" s="97"/>
      <c r="AFX76" s="97"/>
      <c r="AFY76" s="97"/>
      <c r="AFZ76" s="97"/>
      <c r="AGA76" s="97"/>
      <c r="AGB76" s="97"/>
      <c r="AGC76" s="97"/>
      <c r="AGD76" s="97"/>
      <c r="AGE76" s="97"/>
      <c r="AGF76" s="97"/>
      <c r="AGG76" s="97"/>
      <c r="AGH76" s="97"/>
      <c r="AGI76" s="97"/>
      <c r="AGJ76" s="97"/>
      <c r="AGK76" s="97"/>
      <c r="AGL76" s="97"/>
      <c r="AGM76" s="97"/>
      <c r="AGN76" s="97"/>
      <c r="AGO76" s="97"/>
      <c r="AGP76" s="97"/>
      <c r="AGQ76" s="97"/>
      <c r="AGR76" s="97"/>
      <c r="AGS76" s="97"/>
      <c r="AGT76" s="97"/>
      <c r="AGU76" s="97"/>
      <c r="AGV76" s="97"/>
      <c r="AGW76" s="97"/>
      <c r="AGX76" s="97"/>
      <c r="AGY76" s="97"/>
      <c r="AGZ76" s="97"/>
      <c r="AHA76" s="97"/>
      <c r="AHB76" s="97"/>
      <c r="AHC76" s="97"/>
      <c r="AHD76" s="97"/>
      <c r="AHE76" s="97"/>
      <c r="AHF76" s="97"/>
      <c r="AHG76" s="97"/>
      <c r="AHH76" s="97"/>
      <c r="AHI76" s="97"/>
      <c r="AHJ76" s="97"/>
      <c r="AHK76" s="97"/>
      <c r="AHL76" s="97"/>
      <c r="AHM76" s="97"/>
      <c r="AHN76" s="97"/>
      <c r="AHO76" s="97"/>
      <c r="AHP76" s="97"/>
      <c r="AHQ76" s="97"/>
      <c r="AHR76" s="97"/>
      <c r="AHS76" s="97"/>
      <c r="AHT76" s="97"/>
      <c r="AHU76" s="97"/>
      <c r="AHV76" s="97"/>
      <c r="AHW76" s="97"/>
      <c r="AHX76" s="97"/>
      <c r="AHY76" s="97"/>
      <c r="AHZ76" s="97"/>
      <c r="AIA76" s="97"/>
      <c r="AIB76" s="97"/>
      <c r="AIC76" s="97"/>
      <c r="AID76" s="97"/>
      <c r="AIE76" s="97"/>
      <c r="AIF76" s="97"/>
      <c r="AIG76" s="97"/>
      <c r="AIH76" s="97"/>
      <c r="AII76" s="97"/>
      <c r="AIJ76" s="97"/>
      <c r="AIK76" s="97"/>
      <c r="AIL76" s="97"/>
      <c r="AIM76" s="97"/>
      <c r="AIN76" s="97"/>
      <c r="AIO76" s="97"/>
      <c r="AIP76" s="97"/>
      <c r="AIQ76" s="97"/>
      <c r="AIR76" s="97"/>
      <c r="AIS76" s="97"/>
      <c r="AIT76" s="97"/>
      <c r="AIU76" s="97"/>
      <c r="AIV76" s="97"/>
      <c r="AIW76" s="97"/>
      <c r="AIX76" s="97"/>
      <c r="AIY76" s="97"/>
      <c r="AIZ76" s="97"/>
      <c r="AJA76" s="97"/>
      <c r="AJB76" s="97"/>
      <c r="AJC76" s="97"/>
      <c r="AJD76" s="97"/>
      <c r="AJE76" s="97"/>
      <c r="AJF76" s="97"/>
      <c r="AJG76" s="97"/>
      <c r="AJH76" s="97"/>
      <c r="AJI76" s="97"/>
      <c r="AJJ76" s="97"/>
      <c r="AJK76" s="97"/>
      <c r="AJL76" s="97"/>
      <c r="AJM76" s="97"/>
      <c r="AJN76" s="97"/>
      <c r="AJO76" s="97"/>
      <c r="AJP76" s="97"/>
      <c r="AJQ76" s="97"/>
      <c r="AJR76" s="97"/>
      <c r="AJS76" s="97"/>
      <c r="AJT76" s="97"/>
      <c r="AJU76" s="97"/>
      <c r="AJV76" s="97"/>
      <c r="AJW76" s="97"/>
      <c r="AJX76" s="97"/>
      <c r="AJY76" s="97"/>
      <c r="AJZ76" s="97"/>
      <c r="AKA76" s="97"/>
      <c r="AKB76" s="97"/>
      <c r="AKC76" s="97"/>
      <c r="AKD76" s="97"/>
      <c r="AKE76" s="97"/>
      <c r="AKF76" s="97"/>
      <c r="AKG76" s="97"/>
      <c r="AKH76" s="97"/>
      <c r="AKI76" s="97"/>
      <c r="AKJ76" s="97"/>
      <c r="AKK76" s="97"/>
      <c r="AKL76" s="97"/>
      <c r="AKM76" s="97"/>
      <c r="AKN76" s="97"/>
      <c r="AKO76" s="97"/>
      <c r="AKP76" s="97"/>
      <c r="AKQ76" s="97"/>
      <c r="AKR76" s="97"/>
      <c r="AKS76" s="97"/>
      <c r="AKT76" s="97"/>
      <c r="AKU76" s="97"/>
      <c r="AKV76" s="97"/>
      <c r="AKW76" s="97"/>
      <c r="AKX76" s="97"/>
      <c r="AKY76" s="97"/>
      <c r="AKZ76" s="97"/>
      <c r="ALA76" s="97"/>
      <c r="ALB76" s="97"/>
      <c r="ALC76" s="97"/>
      <c r="ALD76" s="97"/>
      <c r="ALE76" s="97"/>
      <c r="ALF76" s="97"/>
      <c r="ALG76" s="97"/>
      <c r="ALH76" s="97"/>
      <c r="ALI76" s="97"/>
      <c r="ALJ76" s="97"/>
      <c r="ALK76" s="97"/>
      <c r="ALL76" s="97"/>
      <c r="ALM76" s="97"/>
      <c r="ALN76" s="97"/>
      <c r="ALO76" s="97"/>
      <c r="ALP76" s="97"/>
      <c r="ALQ76" s="97"/>
    </row>
    <row r="77" spans="1:1005" s="80" customFormat="1" ht="30.75" hidden="1" customHeight="1" x14ac:dyDescent="0.25">
      <c r="A77" s="30" t="s">
        <v>166</v>
      </c>
      <c r="B77" s="13">
        <v>89986866813</v>
      </c>
      <c r="C77" s="14" t="s">
        <v>10</v>
      </c>
      <c r="D77" s="93"/>
      <c r="E77" s="10" t="s">
        <v>66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</row>
    <row r="78" spans="1:1005" s="80" customFormat="1" ht="20.25" hidden="1" customHeight="1" x14ac:dyDescent="0.25">
      <c r="A78" s="30" t="s">
        <v>191</v>
      </c>
      <c r="B78" s="13">
        <v>76963045568</v>
      </c>
      <c r="C78" s="14" t="s">
        <v>10</v>
      </c>
      <c r="D78" s="93"/>
      <c r="E78" s="10" t="s">
        <v>13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</row>
    <row r="79" spans="1:1005" s="80" customFormat="1" ht="15.75" hidden="1" customHeight="1" x14ac:dyDescent="0.25">
      <c r="A79" s="30" t="s">
        <v>284</v>
      </c>
      <c r="B79" s="13">
        <v>90979617408</v>
      </c>
      <c r="C79" s="14" t="s">
        <v>10</v>
      </c>
      <c r="D79" s="93"/>
      <c r="E79" s="10" t="s">
        <v>307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</row>
    <row r="80" spans="1:1005" s="80" customFormat="1" x14ac:dyDescent="0.25">
      <c r="A80" s="30" t="s">
        <v>288</v>
      </c>
      <c r="B80" s="13">
        <v>88357839718</v>
      </c>
      <c r="C80" s="14" t="s">
        <v>10</v>
      </c>
      <c r="D80" s="93">
        <v>90</v>
      </c>
      <c r="E80" s="10" t="s">
        <v>22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</row>
    <row r="81" spans="1:1005" s="80" customFormat="1" hidden="1" x14ac:dyDescent="0.25">
      <c r="A81" s="30" t="s">
        <v>64</v>
      </c>
      <c r="B81" s="13">
        <v>27759560625</v>
      </c>
      <c r="C81" s="14" t="s">
        <v>10</v>
      </c>
      <c r="D81" s="93"/>
      <c r="E81" s="10" t="s">
        <v>19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</row>
    <row r="82" spans="1:1005" s="80" customFormat="1" hidden="1" x14ac:dyDescent="0.25">
      <c r="A82" s="30" t="s">
        <v>267</v>
      </c>
      <c r="B82" s="13">
        <v>64308723629</v>
      </c>
      <c r="C82" s="14" t="s">
        <v>10</v>
      </c>
      <c r="D82" s="93"/>
      <c r="E82" s="10" t="s">
        <v>211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</row>
    <row r="83" spans="1:1005" s="80" customFormat="1" hidden="1" x14ac:dyDescent="0.25">
      <c r="A83" s="30" t="s">
        <v>215</v>
      </c>
      <c r="B83" s="13">
        <v>21523879111</v>
      </c>
      <c r="C83" s="14" t="s">
        <v>10</v>
      </c>
      <c r="D83" s="93"/>
      <c r="E83" s="10" t="s">
        <v>82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</row>
    <row r="84" spans="1:1005" s="80" customFormat="1" hidden="1" x14ac:dyDescent="0.25">
      <c r="A84" s="30" t="s">
        <v>215</v>
      </c>
      <c r="B84" s="13">
        <v>21523879111</v>
      </c>
      <c r="C84" s="14" t="s">
        <v>10</v>
      </c>
      <c r="D84" s="93"/>
      <c r="E84" s="10" t="s">
        <v>68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</row>
    <row r="85" spans="1:1005" s="80" customFormat="1" hidden="1" x14ac:dyDescent="0.25">
      <c r="A85" s="30" t="s">
        <v>216</v>
      </c>
      <c r="B85" s="13"/>
      <c r="C85" s="14"/>
      <c r="D85" s="93"/>
      <c r="E85" s="10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</row>
    <row r="86" spans="1:1005" s="80" customFormat="1" hidden="1" x14ac:dyDescent="0.25">
      <c r="A86" s="30" t="s">
        <v>126</v>
      </c>
      <c r="B86" s="13">
        <v>59125377038</v>
      </c>
      <c r="C86" s="14" t="s">
        <v>10</v>
      </c>
      <c r="D86" s="93"/>
      <c r="E86" s="10" t="s">
        <v>108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</row>
    <row r="87" spans="1:1005" s="80" customFormat="1" x14ac:dyDescent="0.25">
      <c r="A87" s="30" t="s">
        <v>210</v>
      </c>
      <c r="B87" s="13">
        <v>43150843424</v>
      </c>
      <c r="C87" s="14" t="s">
        <v>10</v>
      </c>
      <c r="D87" s="93">
        <v>250</v>
      </c>
      <c r="E87" s="10" t="s">
        <v>22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</row>
    <row r="88" spans="1:1005" s="80" customFormat="1" x14ac:dyDescent="0.25">
      <c r="A88" s="30" t="s">
        <v>310</v>
      </c>
      <c r="B88" s="13">
        <v>87217293058</v>
      </c>
      <c r="C88" s="14" t="s">
        <v>10</v>
      </c>
      <c r="D88" s="93">
        <v>990</v>
      </c>
      <c r="E88" s="10" t="s">
        <v>12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</row>
    <row r="89" spans="1:1005" s="80" customFormat="1" ht="30" hidden="1" x14ac:dyDescent="0.25">
      <c r="A89" s="30" t="s">
        <v>246</v>
      </c>
      <c r="B89" s="13"/>
      <c r="C89" s="14" t="s">
        <v>247</v>
      </c>
      <c r="D89" s="93"/>
      <c r="E89" s="10" t="s">
        <v>66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</row>
    <row r="90" spans="1:1005" s="80" customFormat="1" hidden="1" x14ac:dyDescent="0.25">
      <c r="A90" s="30" t="s">
        <v>99</v>
      </c>
      <c r="B90" s="13"/>
      <c r="C90" s="14" t="s">
        <v>105</v>
      </c>
      <c r="D90" s="93"/>
      <c r="E90" s="10" t="s">
        <v>66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</row>
    <row r="91" spans="1:1005" s="80" customFormat="1" hidden="1" x14ac:dyDescent="0.25">
      <c r="A91" s="30" t="s">
        <v>250</v>
      </c>
      <c r="B91" s="13">
        <v>99520478773</v>
      </c>
      <c r="C91" s="14" t="s">
        <v>10</v>
      </c>
      <c r="D91" s="93"/>
      <c r="E91" s="10" t="s">
        <v>18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</row>
    <row r="92" spans="1:1005" s="80" customFormat="1" hidden="1" x14ac:dyDescent="0.25">
      <c r="A92" s="30" t="s">
        <v>231</v>
      </c>
      <c r="B92" s="13" t="s">
        <v>232</v>
      </c>
      <c r="C92" s="14" t="s">
        <v>10</v>
      </c>
      <c r="D92" s="93"/>
      <c r="E92" s="10" t="s">
        <v>13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</row>
    <row r="93" spans="1:1005" s="80" customFormat="1" hidden="1" x14ac:dyDescent="0.25">
      <c r="A93" s="30" t="s">
        <v>171</v>
      </c>
      <c r="B93" s="13"/>
      <c r="C93" s="14" t="s">
        <v>172</v>
      </c>
      <c r="D93" s="93"/>
      <c r="E93" s="10" t="s">
        <v>12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</row>
    <row r="94" spans="1:1005" s="80" customFormat="1" hidden="1" x14ac:dyDescent="0.25">
      <c r="A94" s="30" t="s">
        <v>84</v>
      </c>
      <c r="B94" s="13">
        <v>47432874968</v>
      </c>
      <c r="C94" s="14" t="s">
        <v>10</v>
      </c>
      <c r="D94" s="93"/>
      <c r="E94" s="10" t="s">
        <v>20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</row>
    <row r="95" spans="1:1005" s="80" customFormat="1" hidden="1" x14ac:dyDescent="0.25">
      <c r="A95" s="30" t="s">
        <v>258</v>
      </c>
      <c r="B95" s="13">
        <v>46377257342</v>
      </c>
      <c r="C95" s="14" t="s">
        <v>10</v>
      </c>
      <c r="D95" s="93"/>
      <c r="E95" s="10" t="s">
        <v>22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</row>
    <row r="96" spans="1:1005" s="80" customFormat="1" hidden="1" x14ac:dyDescent="0.25">
      <c r="A96" s="30" t="s">
        <v>189</v>
      </c>
      <c r="B96" s="13">
        <v>86937855002</v>
      </c>
      <c r="C96" s="14" t="s">
        <v>10</v>
      </c>
      <c r="D96" s="93"/>
      <c r="E96" s="10" t="s">
        <v>22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</row>
    <row r="97" spans="1:1005" s="80" customFormat="1" hidden="1" x14ac:dyDescent="0.25">
      <c r="A97" s="83" t="s">
        <v>301</v>
      </c>
      <c r="B97" s="13">
        <v>7818083813</v>
      </c>
      <c r="C97" s="14" t="s">
        <v>10</v>
      </c>
      <c r="D97" s="93"/>
      <c r="E97" s="10" t="s">
        <v>68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</row>
    <row r="98" spans="1:1005" s="80" customFormat="1" x14ac:dyDescent="0.25">
      <c r="A98" s="30" t="s">
        <v>43</v>
      </c>
      <c r="B98" s="13">
        <v>59143170280</v>
      </c>
      <c r="C98" s="14" t="s">
        <v>44</v>
      </c>
      <c r="D98" s="93">
        <v>275</v>
      </c>
      <c r="E98" s="10" t="s">
        <v>67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</row>
    <row r="99" spans="1:1005" s="80" customFormat="1" hidden="1" x14ac:dyDescent="0.25">
      <c r="A99" s="30" t="s">
        <v>70</v>
      </c>
      <c r="B99" s="13">
        <v>62226620908</v>
      </c>
      <c r="C99" s="14" t="s">
        <v>10</v>
      </c>
      <c r="D99" s="93"/>
      <c r="E99" s="10" t="s">
        <v>16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</row>
    <row r="100" spans="1:1005" s="80" customFormat="1" hidden="1" x14ac:dyDescent="0.25">
      <c r="A100" s="30" t="s">
        <v>70</v>
      </c>
      <c r="B100" s="13">
        <v>62226620908</v>
      </c>
      <c r="C100" s="14" t="s">
        <v>10</v>
      </c>
      <c r="D100" s="93"/>
      <c r="E100" s="10" t="s">
        <v>68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</row>
    <row r="101" spans="1:1005" s="80" customFormat="1" hidden="1" x14ac:dyDescent="0.25">
      <c r="A101" s="30" t="s">
        <v>70</v>
      </c>
      <c r="B101" s="13">
        <v>62226620908</v>
      </c>
      <c r="C101" s="14" t="s">
        <v>10</v>
      </c>
      <c r="D101" s="93"/>
      <c r="E101" s="10" t="s">
        <v>12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</row>
    <row r="102" spans="1:1005" s="80" customFormat="1" hidden="1" x14ac:dyDescent="0.25">
      <c r="A102" s="30" t="s">
        <v>78</v>
      </c>
      <c r="B102" s="13"/>
      <c r="C102" s="14"/>
      <c r="D102" s="93"/>
      <c r="E102" s="10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</row>
    <row r="103" spans="1:1005" s="80" customFormat="1" hidden="1" x14ac:dyDescent="0.25">
      <c r="A103" s="30" t="s">
        <v>89</v>
      </c>
      <c r="B103" s="13">
        <v>84269705191</v>
      </c>
      <c r="C103" s="14" t="s">
        <v>10</v>
      </c>
      <c r="D103" s="93"/>
      <c r="E103" s="10" t="s">
        <v>68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</row>
    <row r="104" spans="1:1005" s="80" customFormat="1" hidden="1" x14ac:dyDescent="0.25">
      <c r="A104" s="30" t="s">
        <v>292</v>
      </c>
      <c r="B104" s="13">
        <v>3429095529</v>
      </c>
      <c r="C104" s="14" t="s">
        <v>10</v>
      </c>
      <c r="D104" s="93"/>
      <c r="E104" s="10" t="s">
        <v>68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</row>
    <row r="105" spans="1:1005" s="80" customFormat="1" hidden="1" x14ac:dyDescent="0.25">
      <c r="A105" s="30" t="s">
        <v>203</v>
      </c>
      <c r="B105" s="13">
        <v>56616753620</v>
      </c>
      <c r="C105" s="14" t="s">
        <v>163</v>
      </c>
      <c r="D105" s="93"/>
      <c r="E105" s="10" t="s">
        <v>82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</row>
    <row r="106" spans="1:1005" s="80" customFormat="1" hidden="1" x14ac:dyDescent="0.25">
      <c r="A106" s="30" t="s">
        <v>203</v>
      </c>
      <c r="B106" s="13">
        <v>56616753620</v>
      </c>
      <c r="C106" s="14" t="s">
        <v>163</v>
      </c>
      <c r="D106" s="93"/>
      <c r="E106" s="10" t="s">
        <v>82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</row>
    <row r="107" spans="1:1005" s="80" customFormat="1" hidden="1" x14ac:dyDescent="0.25">
      <c r="A107" s="30" t="s">
        <v>203</v>
      </c>
      <c r="B107" s="13">
        <v>56616753620</v>
      </c>
      <c r="C107" s="14" t="s">
        <v>163</v>
      </c>
      <c r="D107" s="93"/>
      <c r="E107" s="10" t="s">
        <v>20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</row>
    <row r="108" spans="1:1005" s="80" customFormat="1" hidden="1" x14ac:dyDescent="0.25">
      <c r="A108" s="30" t="s">
        <v>205</v>
      </c>
      <c r="B108" s="13"/>
      <c r="C108" s="14"/>
      <c r="D108" s="93"/>
      <c r="E108" s="10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</row>
    <row r="109" spans="1:1005" s="80" customFormat="1" hidden="1" x14ac:dyDescent="0.25">
      <c r="A109" s="30" t="s">
        <v>91</v>
      </c>
      <c r="B109" s="13">
        <v>66089976432</v>
      </c>
      <c r="C109" s="14" t="s">
        <v>10</v>
      </c>
      <c r="D109" s="93"/>
      <c r="E109" s="10" t="s">
        <v>20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</row>
    <row r="110" spans="1:1005" s="80" customFormat="1" ht="14.25" hidden="1" customHeight="1" x14ac:dyDescent="0.25">
      <c r="A110" s="30" t="s">
        <v>278</v>
      </c>
      <c r="B110" s="13">
        <v>81725888904</v>
      </c>
      <c r="C110" s="14" t="s">
        <v>279</v>
      </c>
      <c r="D110" s="93"/>
      <c r="E110" s="10" t="s">
        <v>68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</row>
    <row r="111" spans="1:1005" s="80" customFormat="1" ht="30" hidden="1" x14ac:dyDescent="0.25">
      <c r="A111" s="30" t="s">
        <v>243</v>
      </c>
      <c r="B111" s="13"/>
      <c r="C111" s="14" t="s">
        <v>245</v>
      </c>
      <c r="D111" s="93"/>
      <c r="E111" s="10" t="s">
        <v>22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</row>
    <row r="112" spans="1:1005" s="80" customFormat="1" hidden="1" x14ac:dyDescent="0.25">
      <c r="A112" s="30" t="s">
        <v>5</v>
      </c>
      <c r="B112" s="13">
        <v>50467974870</v>
      </c>
      <c r="C112" s="14" t="s">
        <v>11</v>
      </c>
      <c r="D112" s="93"/>
      <c r="E112" s="10" t="s">
        <v>12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</row>
    <row r="113" spans="1:1005" s="80" customFormat="1" hidden="1" x14ac:dyDescent="0.25">
      <c r="A113" s="30" t="s">
        <v>236</v>
      </c>
      <c r="B113" s="13"/>
      <c r="C113" s="14" t="s">
        <v>237</v>
      </c>
      <c r="D113" s="93"/>
      <c r="E113" s="10" t="s">
        <v>22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</row>
    <row r="114" spans="1:1005" s="80" customFormat="1" x14ac:dyDescent="0.25">
      <c r="A114" s="30" t="s">
        <v>35</v>
      </c>
      <c r="B114" s="13" t="s">
        <v>61</v>
      </c>
      <c r="C114" s="14" t="s">
        <v>10</v>
      </c>
      <c r="D114" s="93">
        <v>906.12</v>
      </c>
      <c r="E114" s="10" t="s">
        <v>15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</row>
    <row r="115" spans="1:1005" s="80" customFormat="1" hidden="1" x14ac:dyDescent="0.25">
      <c r="A115" s="30" t="s">
        <v>234</v>
      </c>
      <c r="B115" s="13" t="s">
        <v>235</v>
      </c>
      <c r="C115" s="14" t="s">
        <v>10</v>
      </c>
      <c r="D115" s="93"/>
      <c r="E115" s="10" t="s">
        <v>208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</row>
    <row r="116" spans="1:1005" s="80" customFormat="1" hidden="1" x14ac:dyDescent="0.25">
      <c r="A116" s="30" t="s">
        <v>152</v>
      </c>
      <c r="B116" s="13">
        <v>45001686598</v>
      </c>
      <c r="C116" s="14" t="s">
        <v>10</v>
      </c>
      <c r="D116" s="93"/>
      <c r="E116" s="10" t="s">
        <v>22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</row>
    <row r="117" spans="1:1005" s="80" customFormat="1" hidden="1" x14ac:dyDescent="0.25">
      <c r="A117" s="30" t="s">
        <v>178</v>
      </c>
      <c r="B117" s="13">
        <v>32179081874</v>
      </c>
      <c r="C117" s="14" t="s">
        <v>10</v>
      </c>
      <c r="D117" s="93"/>
      <c r="E117" s="10" t="s">
        <v>15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</row>
    <row r="118" spans="1:1005" s="80" customFormat="1" ht="14.25" customHeight="1" x14ac:dyDescent="0.25">
      <c r="A118" s="30" t="s">
        <v>241</v>
      </c>
      <c r="B118" s="13">
        <v>85106651596</v>
      </c>
      <c r="C118" s="14" t="s">
        <v>10</v>
      </c>
      <c r="D118" s="93">
        <f>138.24</f>
        <v>138.24</v>
      </c>
      <c r="E118" s="10" t="s">
        <v>19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</row>
    <row r="119" spans="1:1005" s="80" customFormat="1" hidden="1" x14ac:dyDescent="0.25">
      <c r="A119" s="30" t="s">
        <v>38</v>
      </c>
      <c r="B119" s="13">
        <v>26240899420</v>
      </c>
      <c r="C119" s="14" t="s">
        <v>10</v>
      </c>
      <c r="D119" s="93"/>
      <c r="E119" s="10" t="s">
        <v>67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</row>
    <row r="120" spans="1:1005" s="80" customFormat="1" hidden="1" x14ac:dyDescent="0.25">
      <c r="A120" s="30" t="s">
        <v>38</v>
      </c>
      <c r="B120" s="13">
        <v>26240899420</v>
      </c>
      <c r="C120" s="14" t="s">
        <v>10</v>
      </c>
      <c r="D120" s="93"/>
      <c r="E120" s="10" t="s">
        <v>68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</row>
    <row r="121" spans="1:1005" s="80" customFormat="1" ht="12.75" hidden="1" customHeight="1" x14ac:dyDescent="0.25">
      <c r="A121" s="30" t="s">
        <v>201</v>
      </c>
      <c r="B121" s="13"/>
      <c r="C121" s="14"/>
      <c r="D121" s="93"/>
      <c r="E121" s="10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</row>
    <row r="122" spans="1:1005" s="80" customFormat="1" hidden="1" x14ac:dyDescent="0.25">
      <c r="A122" s="30" t="s">
        <v>118</v>
      </c>
      <c r="B122" s="13">
        <v>78796880101</v>
      </c>
      <c r="C122" s="14" t="s">
        <v>119</v>
      </c>
      <c r="D122" s="93"/>
      <c r="E122" s="10" t="s">
        <v>52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</row>
    <row r="123" spans="1:1005" s="80" customFormat="1" hidden="1" x14ac:dyDescent="0.25">
      <c r="A123" s="83" t="s">
        <v>300</v>
      </c>
      <c r="B123" s="8">
        <v>53656152979</v>
      </c>
      <c r="C123" s="14" t="s">
        <v>10</v>
      </c>
      <c r="D123" s="93"/>
      <c r="E123" s="10" t="s">
        <v>16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</row>
    <row r="124" spans="1:1005" s="80" customFormat="1" hidden="1" x14ac:dyDescent="0.25">
      <c r="A124" s="30" t="s">
        <v>275</v>
      </c>
      <c r="B124" s="13">
        <v>13651947568</v>
      </c>
      <c r="C124" s="14" t="s">
        <v>10</v>
      </c>
      <c r="D124" s="93"/>
      <c r="E124" s="10" t="s">
        <v>26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</row>
    <row r="125" spans="1:1005" s="80" customFormat="1" ht="13.5" customHeight="1" x14ac:dyDescent="0.25">
      <c r="A125" s="30" t="s">
        <v>114</v>
      </c>
      <c r="B125" s="13">
        <v>64536314217</v>
      </c>
      <c r="C125" s="14" t="s">
        <v>115</v>
      </c>
      <c r="D125" s="93">
        <v>705.25</v>
      </c>
      <c r="E125" s="10" t="s">
        <v>15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</row>
    <row r="126" spans="1:1005" s="80" customFormat="1" ht="27" hidden="1" customHeight="1" x14ac:dyDescent="0.25">
      <c r="A126" s="30" t="s">
        <v>94</v>
      </c>
      <c r="B126" s="13">
        <v>70108447975</v>
      </c>
      <c r="C126" s="14" t="s">
        <v>95</v>
      </c>
      <c r="D126" s="93"/>
      <c r="E126" s="96" t="s">
        <v>12</v>
      </c>
      <c r="G126" t="s">
        <v>305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</row>
    <row r="127" spans="1:1005" s="80" customFormat="1" hidden="1" x14ac:dyDescent="0.25">
      <c r="A127" s="30" t="s">
        <v>94</v>
      </c>
      <c r="B127" s="13">
        <v>70108447975</v>
      </c>
      <c r="C127" s="14" t="s">
        <v>95</v>
      </c>
      <c r="D127" s="93"/>
      <c r="E127" s="10" t="s">
        <v>22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</row>
    <row r="128" spans="1:1005" s="80" customFormat="1" ht="19.5" hidden="1" customHeight="1" x14ac:dyDescent="0.25">
      <c r="A128" s="30" t="s">
        <v>103</v>
      </c>
      <c r="B128" s="13"/>
      <c r="C128" s="14"/>
      <c r="D128" s="93"/>
      <c r="E128" s="10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</row>
    <row r="129" spans="1:1005" s="80" customFormat="1" x14ac:dyDescent="0.25">
      <c r="A129" s="30" t="s">
        <v>74</v>
      </c>
      <c r="B129" s="13">
        <v>64546066176</v>
      </c>
      <c r="C129" s="14" t="s">
        <v>10</v>
      </c>
      <c r="D129" s="93">
        <f>334.62</f>
        <v>334.62</v>
      </c>
      <c r="E129" s="10" t="s">
        <v>12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</row>
    <row r="130" spans="1:1005" s="80" customFormat="1" hidden="1" x14ac:dyDescent="0.25">
      <c r="A130" s="30" t="s">
        <v>74</v>
      </c>
      <c r="B130" s="13">
        <v>64546066177</v>
      </c>
      <c r="C130" s="14" t="s">
        <v>10</v>
      </c>
      <c r="D130" s="93"/>
      <c r="E130" s="10" t="s">
        <v>65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</row>
    <row r="131" spans="1:1005" s="80" customFormat="1" ht="16.5" hidden="1" customHeight="1" x14ac:dyDescent="0.25">
      <c r="A131" s="30" t="s">
        <v>238</v>
      </c>
      <c r="B131" s="13"/>
      <c r="C131" s="14"/>
      <c r="D131" s="93"/>
      <c r="E131" s="10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</row>
    <row r="132" spans="1:1005" s="80" customFormat="1" ht="54.75" hidden="1" customHeight="1" x14ac:dyDescent="0.25">
      <c r="A132" s="30" t="s">
        <v>185</v>
      </c>
      <c r="B132" s="13"/>
      <c r="C132" s="14" t="s">
        <v>105</v>
      </c>
      <c r="D132" s="93"/>
      <c r="E132" s="10" t="s">
        <v>22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</row>
    <row r="133" spans="1:1005" s="80" customFormat="1" ht="14.25" hidden="1" customHeight="1" x14ac:dyDescent="0.25">
      <c r="A133" s="30" t="s">
        <v>159</v>
      </c>
      <c r="B133" s="13">
        <v>33392005961</v>
      </c>
      <c r="C133" s="14" t="s">
        <v>10</v>
      </c>
      <c r="D133" s="93"/>
      <c r="E133" s="10" t="s">
        <v>14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</row>
    <row r="134" spans="1:1005" s="80" customFormat="1" hidden="1" x14ac:dyDescent="0.25">
      <c r="A134" s="30" t="s">
        <v>155</v>
      </c>
      <c r="B134" s="13" t="s">
        <v>154</v>
      </c>
      <c r="C134" s="14" t="s">
        <v>10</v>
      </c>
      <c r="D134" s="93"/>
      <c r="E134" s="10" t="s">
        <v>68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</row>
    <row r="135" spans="1:1005" s="80" customFormat="1" hidden="1" x14ac:dyDescent="0.25">
      <c r="A135" s="30" t="s">
        <v>73</v>
      </c>
      <c r="B135" s="13" t="s">
        <v>83</v>
      </c>
      <c r="C135" s="14" t="s">
        <v>10</v>
      </c>
      <c r="D135" s="93"/>
      <c r="E135" s="10" t="s">
        <v>12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</row>
    <row r="136" spans="1:1005" s="80" customFormat="1" ht="30" hidden="1" x14ac:dyDescent="0.25">
      <c r="A136" s="30" t="s">
        <v>228</v>
      </c>
      <c r="B136" s="13">
        <v>65986891408</v>
      </c>
      <c r="C136" s="14" t="s">
        <v>10</v>
      </c>
      <c r="D136" s="93"/>
      <c r="E136" s="10" t="s">
        <v>26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</row>
    <row r="137" spans="1:1005" s="80" customFormat="1" hidden="1" x14ac:dyDescent="0.25">
      <c r="A137" s="30" t="s">
        <v>186</v>
      </c>
      <c r="B137" s="13">
        <v>10077695689</v>
      </c>
      <c r="C137" s="14" t="s">
        <v>10</v>
      </c>
      <c r="D137" s="93"/>
      <c r="E137" s="10" t="s">
        <v>211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</row>
    <row r="138" spans="1:1005" s="80" customFormat="1" hidden="1" x14ac:dyDescent="0.25">
      <c r="A138" s="30" t="s">
        <v>86</v>
      </c>
      <c r="B138" s="13" t="s">
        <v>87</v>
      </c>
      <c r="C138" s="14" t="s">
        <v>10</v>
      </c>
      <c r="D138" s="93"/>
      <c r="E138" s="10" t="s">
        <v>68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</row>
    <row r="139" spans="1:1005" s="80" customFormat="1" hidden="1" x14ac:dyDescent="0.25">
      <c r="A139" s="30" t="s">
        <v>285</v>
      </c>
      <c r="B139" s="13">
        <v>78759188952</v>
      </c>
      <c r="C139" s="14" t="s">
        <v>286</v>
      </c>
      <c r="D139" s="93"/>
      <c r="E139" s="10" t="s">
        <v>52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</row>
    <row r="140" spans="1:1005" s="80" customFormat="1" x14ac:dyDescent="0.25">
      <c r="A140" s="30" t="s">
        <v>255</v>
      </c>
      <c r="B140" s="13" t="s">
        <v>256</v>
      </c>
      <c r="C140" s="14" t="s">
        <v>257</v>
      </c>
      <c r="D140" s="93">
        <v>18.399999999999999</v>
      </c>
      <c r="E140" s="10" t="s">
        <v>66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</row>
    <row r="141" spans="1:1005" s="80" customFormat="1" hidden="1" x14ac:dyDescent="0.25">
      <c r="A141" s="30" t="s">
        <v>212</v>
      </c>
      <c r="B141" s="13"/>
      <c r="C141" s="14"/>
      <c r="D141" s="93"/>
      <c r="E141" s="10" t="s">
        <v>12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</row>
    <row r="142" spans="1:1005" s="80" customFormat="1" hidden="1" x14ac:dyDescent="0.25">
      <c r="A142" s="30" t="s">
        <v>253</v>
      </c>
      <c r="B142" s="13">
        <v>28495895537</v>
      </c>
      <c r="C142" s="14" t="s">
        <v>10</v>
      </c>
      <c r="D142" s="93"/>
      <c r="E142" s="10" t="s">
        <v>52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</row>
    <row r="143" spans="1:1005" s="80" customFormat="1" x14ac:dyDescent="0.25">
      <c r="A143" s="30" t="s">
        <v>42</v>
      </c>
      <c r="B143" s="13">
        <v>95517402410</v>
      </c>
      <c r="C143" s="14" t="s">
        <v>10</v>
      </c>
      <c r="D143" s="93">
        <v>2847.81</v>
      </c>
      <c r="E143" s="10" t="s">
        <v>68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</row>
    <row r="144" spans="1:1005" s="80" customFormat="1" hidden="1" x14ac:dyDescent="0.25">
      <c r="A144" s="30" t="s">
        <v>47</v>
      </c>
      <c r="B144" s="13">
        <v>14776088720</v>
      </c>
      <c r="C144" s="14" t="s">
        <v>10</v>
      </c>
      <c r="D144" s="93"/>
      <c r="E144" s="10" t="s">
        <v>181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</row>
    <row r="145" spans="1:1005" s="80" customFormat="1" hidden="1" x14ac:dyDescent="0.25">
      <c r="A145" s="30" t="s">
        <v>47</v>
      </c>
      <c r="B145" s="13">
        <v>14776088720</v>
      </c>
      <c r="C145" s="14" t="s">
        <v>10</v>
      </c>
      <c r="D145" s="93"/>
      <c r="E145" s="10" t="s">
        <v>233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</row>
    <row r="146" spans="1:1005" s="80" customFormat="1" hidden="1" x14ac:dyDescent="0.25">
      <c r="A146" s="30" t="s">
        <v>227</v>
      </c>
      <c r="B146" s="13"/>
      <c r="C146" s="14"/>
      <c r="D146" s="93"/>
      <c r="E146" s="10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</row>
    <row r="147" spans="1:1005" s="80" customFormat="1" hidden="1" x14ac:dyDescent="0.25">
      <c r="A147" s="30" t="s">
        <v>162</v>
      </c>
      <c r="B147" s="13">
        <v>60644129780</v>
      </c>
      <c r="C147" s="14" t="s">
        <v>163</v>
      </c>
      <c r="D147" s="93"/>
      <c r="E147" s="10" t="s">
        <v>15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</row>
    <row r="148" spans="1:1005" s="80" customFormat="1" hidden="1" x14ac:dyDescent="0.25">
      <c r="A148" s="30" t="s">
        <v>55</v>
      </c>
      <c r="B148" s="13" t="s">
        <v>69</v>
      </c>
      <c r="C148" s="14" t="s">
        <v>10</v>
      </c>
      <c r="D148" s="93"/>
      <c r="E148" s="10" t="s">
        <v>12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</row>
    <row r="149" spans="1:1005" s="80" customFormat="1" hidden="1" x14ac:dyDescent="0.25">
      <c r="A149" s="30" t="s">
        <v>55</v>
      </c>
      <c r="B149" s="13" t="s">
        <v>69</v>
      </c>
      <c r="C149" s="14" t="s">
        <v>10</v>
      </c>
      <c r="D149" s="93"/>
      <c r="E149" s="10" t="s">
        <v>16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</row>
    <row r="150" spans="1:1005" s="80" customFormat="1" hidden="1" x14ac:dyDescent="0.25">
      <c r="A150" s="30" t="s">
        <v>110</v>
      </c>
      <c r="B150" s="13"/>
      <c r="C150" s="14"/>
      <c r="D150" s="93"/>
      <c r="E150" s="1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</row>
    <row r="151" spans="1:1005" s="80" customFormat="1" ht="30" hidden="1" x14ac:dyDescent="0.25">
      <c r="A151" s="30" t="s">
        <v>229</v>
      </c>
      <c r="B151" s="13" t="s">
        <v>290</v>
      </c>
      <c r="C151" s="14" t="s">
        <v>230</v>
      </c>
      <c r="D151" s="93"/>
      <c r="E151" s="10" t="s">
        <v>233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</row>
    <row r="152" spans="1:1005" s="80" customFormat="1" hidden="1" x14ac:dyDescent="0.25">
      <c r="A152" s="30" t="s">
        <v>264</v>
      </c>
      <c r="B152" s="13">
        <v>67414818090</v>
      </c>
      <c r="C152" s="14" t="s">
        <v>10</v>
      </c>
      <c r="D152" s="93"/>
      <c r="E152" s="10" t="s">
        <v>22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</row>
    <row r="153" spans="1:1005" s="80" customFormat="1" x14ac:dyDescent="0.25">
      <c r="A153" s="30" t="s">
        <v>79</v>
      </c>
      <c r="B153" s="13">
        <v>25170721692</v>
      </c>
      <c r="C153" s="14" t="s">
        <v>10</v>
      </c>
      <c r="D153" s="93">
        <v>25</v>
      </c>
      <c r="E153" s="10" t="s">
        <v>68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</row>
    <row r="154" spans="1:1005" s="80" customFormat="1" hidden="1" x14ac:dyDescent="0.25">
      <c r="A154" s="30" t="s">
        <v>273</v>
      </c>
      <c r="B154" s="13">
        <v>3796422722</v>
      </c>
      <c r="C154" s="14" t="s">
        <v>10</v>
      </c>
      <c r="D154" s="93"/>
      <c r="E154" s="10" t="s">
        <v>22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</row>
    <row r="155" spans="1:1005" s="80" customFormat="1" ht="17.25" customHeight="1" x14ac:dyDescent="0.25">
      <c r="A155" s="131" t="s">
        <v>34</v>
      </c>
      <c r="B155" s="132">
        <v>26751300953</v>
      </c>
      <c r="C155" s="133" t="s">
        <v>10</v>
      </c>
      <c r="D155" s="134">
        <v>962.5</v>
      </c>
      <c r="E155" s="135" t="s">
        <v>15</v>
      </c>
      <c r="G155" s="2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</row>
    <row r="156" spans="1:1005" s="80" customFormat="1" hidden="1" x14ac:dyDescent="0.25">
      <c r="A156" s="30" t="s">
        <v>34</v>
      </c>
      <c r="B156" s="13">
        <v>26751300953</v>
      </c>
      <c r="C156" s="14" t="s">
        <v>10</v>
      </c>
      <c r="D156" s="93"/>
      <c r="E156" s="10" t="s">
        <v>197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</row>
    <row r="157" spans="1:1005" s="80" customFormat="1" hidden="1" x14ac:dyDescent="0.25">
      <c r="A157" s="30" t="s">
        <v>34</v>
      </c>
      <c r="B157" s="13">
        <v>26751300954</v>
      </c>
      <c r="C157" s="14" t="s">
        <v>10</v>
      </c>
      <c r="D157" s="93"/>
      <c r="E157" s="10" t="s">
        <v>225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</row>
    <row r="158" spans="1:1005" s="80" customFormat="1" ht="17.25" hidden="1" customHeight="1" x14ac:dyDescent="0.25">
      <c r="A158" s="99" t="s">
        <v>34</v>
      </c>
      <c r="B158" s="100">
        <v>26751300953</v>
      </c>
      <c r="C158" s="101" t="s">
        <v>10</v>
      </c>
      <c r="D158" s="113"/>
      <c r="E158" s="102" t="s">
        <v>82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</row>
    <row r="159" spans="1:1005" s="80" customFormat="1" x14ac:dyDescent="0.25">
      <c r="A159" s="99" t="s">
        <v>34</v>
      </c>
      <c r="B159" s="100">
        <v>26751300953</v>
      </c>
      <c r="C159" s="101" t="s">
        <v>10</v>
      </c>
      <c r="D159" s="113">
        <f>446.55+56.25</f>
        <v>502.8</v>
      </c>
      <c r="E159" s="102" t="s">
        <v>12</v>
      </c>
      <c r="G159" s="25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</row>
    <row r="160" spans="1:1005" s="80" customFormat="1" x14ac:dyDescent="0.25">
      <c r="A160" s="30" t="s">
        <v>37</v>
      </c>
      <c r="B160" s="13">
        <v>26751300953</v>
      </c>
      <c r="C160" s="14" t="s">
        <v>10</v>
      </c>
      <c r="D160" s="93">
        <f>D155+D158+D159</f>
        <v>1465.3</v>
      </c>
      <c r="E160" s="10"/>
      <c r="G160" s="25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</row>
    <row r="161" spans="1:1005" s="80" customFormat="1" hidden="1" x14ac:dyDescent="0.25">
      <c r="A161" s="30" t="s">
        <v>32</v>
      </c>
      <c r="B161" s="13">
        <v>20023871072</v>
      </c>
      <c r="C161" s="14" t="s">
        <v>10</v>
      </c>
      <c r="D161" s="93"/>
      <c r="E161" s="10" t="s">
        <v>26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</row>
    <row r="162" spans="1:1005" s="80" customFormat="1" hidden="1" x14ac:dyDescent="0.25">
      <c r="A162" s="30" t="s">
        <v>254</v>
      </c>
      <c r="B162" s="13">
        <v>18432368449</v>
      </c>
      <c r="C162" s="14" t="s">
        <v>10</v>
      </c>
      <c r="D162" s="93"/>
      <c r="E162" s="10" t="s">
        <v>12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</row>
    <row r="163" spans="1:1005" s="80" customFormat="1" hidden="1" x14ac:dyDescent="0.25">
      <c r="A163" s="30" t="s">
        <v>111</v>
      </c>
      <c r="B163" s="13">
        <v>29261251282</v>
      </c>
      <c r="C163" s="14" t="s">
        <v>10</v>
      </c>
      <c r="D163" s="93"/>
      <c r="E163" s="10" t="s">
        <v>16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</row>
    <row r="164" spans="1:1005" s="80" customFormat="1" hidden="1" x14ac:dyDescent="0.25">
      <c r="A164" s="30" t="s">
        <v>138</v>
      </c>
      <c r="B164" s="13">
        <v>25128646075</v>
      </c>
      <c r="C164" s="14" t="s">
        <v>139</v>
      </c>
      <c r="D164" s="93"/>
      <c r="E164" s="10" t="s">
        <v>52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</row>
    <row r="165" spans="1:1005" s="80" customFormat="1" hidden="1" x14ac:dyDescent="0.25">
      <c r="A165" s="30" t="s">
        <v>144</v>
      </c>
      <c r="B165" s="13">
        <v>89811416156</v>
      </c>
      <c r="C165" s="14" t="s">
        <v>10</v>
      </c>
      <c r="D165" s="93"/>
      <c r="E165" s="10" t="s">
        <v>12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</row>
    <row r="166" spans="1:1005" s="80" customFormat="1" hidden="1" x14ac:dyDescent="0.25">
      <c r="A166" s="30" t="s">
        <v>192</v>
      </c>
      <c r="B166" s="13">
        <v>63558063520</v>
      </c>
      <c r="C166" s="14" t="s">
        <v>63</v>
      </c>
      <c r="D166" s="93"/>
      <c r="E166" s="10" t="s">
        <v>22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</row>
    <row r="167" spans="1:1005" s="80" customFormat="1" hidden="1" x14ac:dyDescent="0.25">
      <c r="A167" s="30" t="s">
        <v>184</v>
      </c>
      <c r="B167" s="13">
        <v>17969163108</v>
      </c>
      <c r="C167" s="14" t="s">
        <v>10</v>
      </c>
      <c r="D167" s="93"/>
      <c r="E167" s="10" t="s">
        <v>68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</row>
    <row r="168" spans="1:1005" s="80" customFormat="1" hidden="1" x14ac:dyDescent="0.25">
      <c r="A168" s="30" t="s">
        <v>196</v>
      </c>
      <c r="B168" s="13">
        <v>58187673244</v>
      </c>
      <c r="C168" s="14" t="s">
        <v>10</v>
      </c>
      <c r="D168" s="93"/>
      <c r="E168" s="10" t="s">
        <v>22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</row>
    <row r="169" spans="1:1005" s="80" customFormat="1" hidden="1" x14ac:dyDescent="0.25">
      <c r="A169" s="30" t="s">
        <v>96</v>
      </c>
      <c r="B169" s="13">
        <v>95760814527</v>
      </c>
      <c r="C169" s="14" t="s">
        <v>10</v>
      </c>
      <c r="D169" s="93"/>
      <c r="E169" s="10" t="s">
        <v>22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</row>
    <row r="170" spans="1:1005" s="80" customFormat="1" hidden="1" x14ac:dyDescent="0.25">
      <c r="A170" s="30" t="s">
        <v>217</v>
      </c>
      <c r="B170" s="13">
        <v>15092830919</v>
      </c>
      <c r="C170" s="14" t="s">
        <v>10</v>
      </c>
      <c r="D170" s="93"/>
      <c r="E170" s="10" t="s">
        <v>16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</row>
    <row r="171" spans="1:1005" s="80" customFormat="1" hidden="1" x14ac:dyDescent="0.25">
      <c r="A171" s="30" t="s">
        <v>54</v>
      </c>
      <c r="B171" s="13">
        <v>46108893754</v>
      </c>
      <c r="C171" s="14" t="s">
        <v>10</v>
      </c>
      <c r="D171" s="93"/>
      <c r="E171" s="10" t="s">
        <v>24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</row>
    <row r="172" spans="1:1005" s="80" customFormat="1" hidden="1" x14ac:dyDescent="0.25">
      <c r="A172" s="30" t="s">
        <v>209</v>
      </c>
      <c r="B172" s="13">
        <v>66215205786</v>
      </c>
      <c r="C172" s="14" t="s">
        <v>10</v>
      </c>
      <c r="D172" s="93"/>
      <c r="E172" s="10" t="s">
        <v>68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</row>
    <row r="173" spans="1:1005" s="80" customFormat="1" hidden="1" x14ac:dyDescent="0.25">
      <c r="A173" s="30" t="s">
        <v>160</v>
      </c>
      <c r="B173" s="13">
        <v>39672837472</v>
      </c>
      <c r="C173" s="14" t="s">
        <v>10</v>
      </c>
      <c r="D173" s="93"/>
      <c r="E173" s="10" t="s">
        <v>22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</row>
    <row r="174" spans="1:1005" s="80" customFormat="1" hidden="1" x14ac:dyDescent="0.25">
      <c r="A174" s="30" t="s">
        <v>148</v>
      </c>
      <c r="B174" s="13">
        <v>31315738660</v>
      </c>
      <c r="C174" s="14" t="s">
        <v>10</v>
      </c>
      <c r="D174" s="93"/>
      <c r="E174" s="10" t="s">
        <v>15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</row>
    <row r="175" spans="1:1005" s="80" customFormat="1" hidden="1" x14ac:dyDescent="0.25">
      <c r="A175" s="30" t="s">
        <v>283</v>
      </c>
      <c r="B175" s="13">
        <v>57484725826</v>
      </c>
      <c r="C175" s="14" t="s">
        <v>10</v>
      </c>
      <c r="D175" s="93"/>
      <c r="E175" s="10" t="s">
        <v>26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</row>
    <row r="176" spans="1:1005" s="80" customFormat="1" hidden="1" x14ac:dyDescent="0.25">
      <c r="A176" s="30" t="s">
        <v>90</v>
      </c>
      <c r="B176" s="13">
        <v>88227857014</v>
      </c>
      <c r="C176" s="14" t="s">
        <v>92</v>
      </c>
      <c r="D176" s="93"/>
      <c r="E176" s="10" t="s">
        <v>15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</row>
    <row r="177" spans="1:1005" s="80" customFormat="1" x14ac:dyDescent="0.25">
      <c r="A177" s="30" t="s">
        <v>80</v>
      </c>
      <c r="B177" s="13">
        <v>22597784145</v>
      </c>
      <c r="C177" s="14" t="s">
        <v>10</v>
      </c>
      <c r="D177" s="93">
        <f>65.8+19.35</f>
        <v>85.15</v>
      </c>
      <c r="E177" s="10" t="s">
        <v>26</v>
      </c>
      <c r="G177" s="25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</row>
    <row r="178" spans="1:1005" s="80" customFormat="1" hidden="1" x14ac:dyDescent="0.25">
      <c r="A178" s="30" t="s">
        <v>167</v>
      </c>
      <c r="B178" s="13">
        <v>47659582130</v>
      </c>
      <c r="C178" s="14" t="s">
        <v>10</v>
      </c>
      <c r="D178" s="93"/>
      <c r="E178" s="10" t="s">
        <v>68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</row>
    <row r="179" spans="1:1005" s="80" customFormat="1" hidden="1" x14ac:dyDescent="0.25">
      <c r="A179" s="30" t="s">
        <v>168</v>
      </c>
      <c r="B179" s="13">
        <v>34006712538</v>
      </c>
      <c r="C179" s="14" t="s">
        <v>10</v>
      </c>
      <c r="D179" s="93"/>
      <c r="E179" s="10" t="s">
        <v>22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</row>
    <row r="180" spans="1:1005" s="80" customFormat="1" hidden="1" x14ac:dyDescent="0.25">
      <c r="A180" s="30" t="s">
        <v>287</v>
      </c>
      <c r="B180" s="13">
        <v>43546843724</v>
      </c>
      <c r="C180" s="14" t="s">
        <v>10</v>
      </c>
      <c r="D180" s="93"/>
      <c r="E180" s="10" t="s">
        <v>16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</row>
    <row r="181" spans="1:1005" s="80" customFormat="1" hidden="1" x14ac:dyDescent="0.25">
      <c r="A181" s="30" t="s">
        <v>93</v>
      </c>
      <c r="B181" s="13">
        <v>99944170669</v>
      </c>
      <c r="C181" s="14" t="s">
        <v>10</v>
      </c>
      <c r="D181" s="93"/>
      <c r="E181" s="10" t="s">
        <v>22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</row>
    <row r="182" spans="1:1005" s="80" customFormat="1" hidden="1" x14ac:dyDescent="0.25">
      <c r="A182" s="30" t="s">
        <v>200</v>
      </c>
      <c r="B182" s="13">
        <v>16303289594</v>
      </c>
      <c r="C182" s="14" t="s">
        <v>10</v>
      </c>
      <c r="D182" s="93"/>
      <c r="E182" s="10" t="s">
        <v>68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</row>
    <row r="183" spans="1:1005" s="80" customFormat="1" x14ac:dyDescent="0.25">
      <c r="A183" s="30" t="s">
        <v>41</v>
      </c>
      <c r="B183" s="13">
        <v>70133616033</v>
      </c>
      <c r="C183" s="13" t="s">
        <v>10</v>
      </c>
      <c r="D183" s="93">
        <f>209.33+236.64</f>
        <v>445.97</v>
      </c>
      <c r="E183" s="10" t="s">
        <v>13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</row>
    <row r="184" spans="1:1005" s="80" customFormat="1" hidden="1" x14ac:dyDescent="0.25">
      <c r="A184" s="30" t="s">
        <v>41</v>
      </c>
      <c r="B184" s="13">
        <v>70133616033</v>
      </c>
      <c r="C184" s="13" t="s">
        <v>10</v>
      </c>
      <c r="D184" s="93"/>
      <c r="E184" s="10" t="s">
        <v>263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</row>
    <row r="185" spans="1:1005" s="80" customFormat="1" hidden="1" x14ac:dyDescent="0.25">
      <c r="A185" s="30" t="s">
        <v>259</v>
      </c>
      <c r="B185" s="13"/>
      <c r="C185" s="14"/>
      <c r="D185" s="93"/>
      <c r="E185" s="10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</row>
    <row r="186" spans="1:1005" s="80" customFormat="1" hidden="1" x14ac:dyDescent="0.25">
      <c r="A186" s="30" t="s">
        <v>112</v>
      </c>
      <c r="B186" s="13"/>
      <c r="C186" s="14" t="s">
        <v>10</v>
      </c>
      <c r="D186" s="93"/>
      <c r="E186" s="10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</row>
    <row r="187" spans="1:1005" s="80" customFormat="1" hidden="1" x14ac:dyDescent="0.25">
      <c r="A187" s="30" t="s">
        <v>88</v>
      </c>
      <c r="B187" s="13">
        <v>88526453580</v>
      </c>
      <c r="C187" s="14" t="s">
        <v>10</v>
      </c>
      <c r="D187" s="93"/>
      <c r="E187" s="10" t="s">
        <v>13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</row>
    <row r="188" spans="1:1005" s="80" customFormat="1" hidden="1" x14ac:dyDescent="0.25">
      <c r="A188" s="30" t="s">
        <v>187</v>
      </c>
      <c r="B188" s="13" t="s">
        <v>190</v>
      </c>
      <c r="C188" s="14" t="s">
        <v>10</v>
      </c>
      <c r="D188" s="93"/>
      <c r="E188" s="10" t="s">
        <v>22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</row>
    <row r="189" spans="1:1005" s="80" customFormat="1" ht="14.25" customHeight="1" x14ac:dyDescent="0.25">
      <c r="A189" s="136" t="s">
        <v>59</v>
      </c>
      <c r="B189" s="137">
        <v>32787730056</v>
      </c>
      <c r="C189" s="138" t="s">
        <v>10</v>
      </c>
      <c r="D189" s="139">
        <v>137.80000000000001</v>
      </c>
      <c r="E189" s="136" t="s">
        <v>66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</row>
    <row r="190" spans="1:1005" s="80" customFormat="1" hidden="1" x14ac:dyDescent="0.25">
      <c r="A190" s="126" t="s">
        <v>151</v>
      </c>
      <c r="B190" s="128">
        <v>32787730056</v>
      </c>
      <c r="C190" s="126" t="s">
        <v>10</v>
      </c>
      <c r="D190" s="116"/>
      <c r="E190" s="126" t="s">
        <v>12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</row>
    <row r="191" spans="1:1005" s="80" customFormat="1" ht="15.75" hidden="1" customHeight="1" x14ac:dyDescent="0.25">
      <c r="A191" s="126" t="s">
        <v>59</v>
      </c>
      <c r="B191" s="128">
        <v>32787730057</v>
      </c>
      <c r="C191" s="127" t="s">
        <v>10</v>
      </c>
      <c r="D191" s="116"/>
      <c r="E191" s="126" t="s">
        <v>22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</row>
    <row r="192" spans="1:1005" s="80" customFormat="1" ht="30" hidden="1" x14ac:dyDescent="0.25">
      <c r="A192" s="30" t="s">
        <v>97</v>
      </c>
      <c r="B192" s="110"/>
      <c r="C192" s="13"/>
      <c r="D192" s="117">
        <f>137.8+D191</f>
        <v>137.80000000000001</v>
      </c>
      <c r="E192" s="30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</row>
    <row r="193" spans="1:1005" s="80" customFormat="1" x14ac:dyDescent="0.25">
      <c r="A193" s="30" t="s">
        <v>173</v>
      </c>
      <c r="B193" s="13" t="s">
        <v>175</v>
      </c>
      <c r="C193" s="14" t="s">
        <v>10</v>
      </c>
      <c r="D193" s="93">
        <v>270</v>
      </c>
      <c r="E193" s="10" t="s">
        <v>22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</row>
    <row r="194" spans="1:1005" s="80" customFormat="1" ht="30" hidden="1" x14ac:dyDescent="0.25">
      <c r="A194" s="30" t="s">
        <v>116</v>
      </c>
      <c r="B194" s="13" t="s">
        <v>120</v>
      </c>
      <c r="C194" s="14" t="s">
        <v>117</v>
      </c>
      <c r="D194" s="93"/>
      <c r="E194" s="10" t="s">
        <v>22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</row>
    <row r="195" spans="1:1005" s="80" customFormat="1" hidden="1" x14ac:dyDescent="0.25">
      <c r="A195" s="30" t="s">
        <v>76</v>
      </c>
      <c r="B195" s="13">
        <v>92985184144</v>
      </c>
      <c r="C195" s="14" t="s">
        <v>10</v>
      </c>
      <c r="D195" s="93"/>
      <c r="E195" s="10" t="s">
        <v>22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</row>
    <row r="196" spans="1:1005" s="80" customFormat="1" hidden="1" x14ac:dyDescent="0.25">
      <c r="A196" s="30" t="s">
        <v>125</v>
      </c>
      <c r="B196" s="13">
        <v>77931216562</v>
      </c>
      <c r="C196" s="14" t="s">
        <v>10</v>
      </c>
      <c r="D196" s="93"/>
      <c r="E196" s="10" t="s">
        <v>68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</row>
    <row r="197" spans="1:1005" s="80" customFormat="1" hidden="1" x14ac:dyDescent="0.25">
      <c r="A197" s="30" t="s">
        <v>125</v>
      </c>
      <c r="B197" s="13">
        <v>77931216563</v>
      </c>
      <c r="C197" s="14" t="s">
        <v>10</v>
      </c>
      <c r="D197" s="93"/>
      <c r="E197" s="10" t="s">
        <v>68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</row>
    <row r="198" spans="1:1005" s="80" customFormat="1" hidden="1" x14ac:dyDescent="0.25">
      <c r="A198" s="30" t="s">
        <v>124</v>
      </c>
      <c r="B198" s="13"/>
      <c r="C198" s="14"/>
      <c r="D198" s="93"/>
      <c r="E198" s="10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</row>
    <row r="199" spans="1:1005" s="80" customFormat="1" hidden="1" x14ac:dyDescent="0.25">
      <c r="A199" s="30" t="s">
        <v>132</v>
      </c>
      <c r="B199" s="13" t="s">
        <v>134</v>
      </c>
      <c r="C199" s="14" t="s">
        <v>133</v>
      </c>
      <c r="D199" s="93"/>
      <c r="E199" s="10" t="s">
        <v>22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</row>
    <row r="200" spans="1:1005" s="80" customFormat="1" hidden="1" x14ac:dyDescent="0.25">
      <c r="A200" s="30" t="s">
        <v>221</v>
      </c>
      <c r="B200" s="13">
        <v>86756785918</v>
      </c>
      <c r="C200" s="14" t="s">
        <v>11</v>
      </c>
      <c r="D200" s="93"/>
      <c r="E200" s="10" t="s">
        <v>224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</row>
    <row r="201" spans="1:1005" s="80" customFormat="1" hidden="1" x14ac:dyDescent="0.25">
      <c r="A201" s="30" t="s">
        <v>149</v>
      </c>
      <c r="B201" s="13" t="s">
        <v>150</v>
      </c>
      <c r="C201" s="14" t="s">
        <v>10</v>
      </c>
      <c r="D201" s="93"/>
      <c r="E201" s="10" t="s">
        <v>22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</row>
    <row r="202" spans="1:1005" s="80" customFormat="1" hidden="1" x14ac:dyDescent="0.25">
      <c r="A202" s="30" t="s">
        <v>122</v>
      </c>
      <c r="B202" s="13">
        <v>17695528532</v>
      </c>
      <c r="C202" s="14" t="s">
        <v>10</v>
      </c>
      <c r="D202" s="93"/>
      <c r="E202" s="10" t="s">
        <v>68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</row>
    <row r="203" spans="1:1005" s="80" customFormat="1" x14ac:dyDescent="0.25">
      <c r="A203" s="30" t="s">
        <v>9</v>
      </c>
      <c r="B203" s="13">
        <v>83416546499</v>
      </c>
      <c r="C203" s="14" t="s">
        <v>10</v>
      </c>
      <c r="D203" s="93">
        <v>116.22</v>
      </c>
      <c r="E203" s="10" t="s">
        <v>14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</row>
    <row r="204" spans="1:1005" s="80" customFormat="1" ht="14.25" customHeight="1" x14ac:dyDescent="0.25">
      <c r="A204" s="30" t="s">
        <v>31</v>
      </c>
      <c r="B204" s="13">
        <v>92963223473</v>
      </c>
      <c r="C204" s="14" t="s">
        <v>10</v>
      </c>
      <c r="D204" s="93">
        <f>78.84+8.3</f>
        <v>87.14</v>
      </c>
      <c r="E204" s="10" t="s">
        <v>17</v>
      </c>
      <c r="G204" s="25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</row>
    <row r="205" spans="1:1005" s="80" customFormat="1" x14ac:dyDescent="0.25">
      <c r="A205" s="30" t="s">
        <v>4</v>
      </c>
      <c r="B205" s="13">
        <v>82031999604</v>
      </c>
      <c r="C205" s="14" t="s">
        <v>10</v>
      </c>
      <c r="D205" s="93">
        <f>236.22</f>
        <v>236.22</v>
      </c>
      <c r="E205" s="10" t="s">
        <v>21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</row>
    <row r="206" spans="1:1005" s="80" customFormat="1" x14ac:dyDescent="0.25">
      <c r="A206" s="30" t="s">
        <v>53</v>
      </c>
      <c r="B206" s="13">
        <v>85584865987</v>
      </c>
      <c r="C206" s="14" t="s">
        <v>10</v>
      </c>
      <c r="D206" s="93">
        <f>128.74+157.94</f>
        <v>286.68</v>
      </c>
      <c r="E206" s="10" t="s">
        <v>14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</row>
    <row r="207" spans="1:1005" s="80" customFormat="1" ht="18" hidden="1" customHeight="1" x14ac:dyDescent="0.25">
      <c r="A207" s="30" t="s">
        <v>107</v>
      </c>
      <c r="B207" s="13">
        <v>86255713939</v>
      </c>
      <c r="C207" s="14" t="s">
        <v>10</v>
      </c>
      <c r="D207" s="93"/>
      <c r="E207" s="10" t="s">
        <v>108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</row>
    <row r="208" spans="1:1005" s="80" customFormat="1" hidden="1" x14ac:dyDescent="0.25">
      <c r="A208" s="30" t="s">
        <v>113</v>
      </c>
      <c r="B208" s="13">
        <v>52848403362</v>
      </c>
      <c r="C208" s="14" t="s">
        <v>10</v>
      </c>
      <c r="D208" s="93"/>
      <c r="E208" s="10" t="s">
        <v>121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</row>
    <row r="209" spans="1:1005" s="80" customFormat="1" hidden="1" x14ac:dyDescent="0.25">
      <c r="A209" s="30" t="s">
        <v>194</v>
      </c>
      <c r="B209" s="13">
        <v>49939600448</v>
      </c>
      <c r="C209" s="14" t="s">
        <v>10</v>
      </c>
      <c r="D209" s="93"/>
      <c r="E209" s="10" t="s">
        <v>14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</row>
    <row r="210" spans="1:1005" s="80" customFormat="1" x14ac:dyDescent="0.25">
      <c r="A210" s="30" t="s">
        <v>60</v>
      </c>
      <c r="B210" s="111"/>
      <c r="C210" s="87"/>
      <c r="D210" s="93">
        <v>19.989999999999998</v>
      </c>
      <c r="E210" s="10" t="s">
        <v>66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</row>
    <row r="211" spans="1:1005" s="80" customFormat="1" hidden="1" x14ac:dyDescent="0.25">
      <c r="A211" s="30" t="s">
        <v>123</v>
      </c>
      <c r="B211" s="111"/>
      <c r="C211" s="87"/>
      <c r="D211" s="93"/>
      <c r="E211" s="10" t="s">
        <v>15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</row>
    <row r="212" spans="1:1005" s="80" customFormat="1" ht="16.5" hidden="1" customHeight="1" x14ac:dyDescent="0.25">
      <c r="A212" s="82" t="s">
        <v>142</v>
      </c>
      <c r="B212" s="111"/>
      <c r="C212" s="87"/>
      <c r="D212" s="93"/>
      <c r="E212" s="10" t="s">
        <v>26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</row>
    <row r="213" spans="1:1005" s="80" customFormat="1" hidden="1" x14ac:dyDescent="0.25">
      <c r="A213" s="30" t="s">
        <v>222</v>
      </c>
      <c r="B213" s="111"/>
      <c r="C213" s="87"/>
      <c r="D213" s="93"/>
      <c r="E213" s="10" t="s">
        <v>22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</row>
    <row r="214" spans="1:1005" s="80" customFormat="1" x14ac:dyDescent="0.25">
      <c r="A214" s="30" t="s">
        <v>289</v>
      </c>
      <c r="B214" s="111"/>
      <c r="C214" s="87"/>
      <c r="D214" s="93">
        <v>3000</v>
      </c>
      <c r="E214" s="10" t="s">
        <v>26</v>
      </c>
      <c r="G214"/>
      <c r="H214"/>
      <c r="I214"/>
      <c r="J214" t="s">
        <v>291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</row>
    <row r="215" spans="1:1005" s="80" customFormat="1" ht="15.75" customHeight="1" x14ac:dyDescent="0.25">
      <c r="A215" s="30" t="s">
        <v>48</v>
      </c>
      <c r="B215" s="111"/>
      <c r="C215" s="87"/>
      <c r="D215" s="93">
        <v>46.45</v>
      </c>
      <c r="E215" s="10" t="s">
        <v>15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</row>
    <row r="216" spans="1:1005" s="80" customFormat="1" hidden="1" x14ac:dyDescent="0.25">
      <c r="A216" s="30" t="s">
        <v>223</v>
      </c>
      <c r="B216" s="111"/>
      <c r="C216" s="87"/>
      <c r="D216" s="93"/>
      <c r="E216" s="10" t="s">
        <v>22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</row>
    <row r="217" spans="1:1005" s="80" customFormat="1" ht="30" hidden="1" customHeight="1" x14ac:dyDescent="0.25">
      <c r="A217" s="31" t="s">
        <v>294</v>
      </c>
      <c r="B217" s="111"/>
      <c r="C217" s="87"/>
      <c r="D217" s="93"/>
      <c r="E217" s="10" t="s">
        <v>16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</row>
    <row r="218" spans="1:1005" s="80" customFormat="1" hidden="1" x14ac:dyDescent="0.25">
      <c r="A218" s="30" t="s">
        <v>274</v>
      </c>
      <c r="B218" s="111"/>
      <c r="C218" s="87"/>
      <c r="D218" s="93"/>
      <c r="E218" s="10" t="s">
        <v>68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</row>
    <row r="219" spans="1:1005" s="80" customFormat="1" ht="30" hidden="1" x14ac:dyDescent="0.25">
      <c r="A219" s="83" t="s">
        <v>296</v>
      </c>
      <c r="B219" s="111"/>
      <c r="C219" s="87"/>
      <c r="D219" s="93"/>
      <c r="E219" s="95" t="s">
        <v>68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</row>
    <row r="220" spans="1:1005" s="80" customFormat="1" hidden="1" x14ac:dyDescent="0.25">
      <c r="A220" s="83" t="s">
        <v>297</v>
      </c>
      <c r="B220" s="111"/>
      <c r="C220" s="87"/>
      <c r="D220" s="93"/>
      <c r="E220" s="10" t="s">
        <v>68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</row>
    <row r="221" spans="1:1005" s="80" customFormat="1" ht="31.5" customHeight="1" x14ac:dyDescent="0.25">
      <c r="A221" s="30" t="s">
        <v>311</v>
      </c>
      <c r="B221" s="111"/>
      <c r="C221" s="87"/>
      <c r="D221" s="93">
        <v>60</v>
      </c>
      <c r="E221" s="95" t="s">
        <v>68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</row>
    <row r="222" spans="1:1005" s="80" customFormat="1" ht="30" x14ac:dyDescent="0.25">
      <c r="A222" s="30" t="s">
        <v>135</v>
      </c>
      <c r="B222" s="111"/>
      <c r="C222" s="87"/>
      <c r="D222" s="93">
        <v>6360.01</v>
      </c>
      <c r="E222" s="21" t="s">
        <v>50</v>
      </c>
      <c r="F222" s="84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</row>
    <row r="223" spans="1:1005" s="80" customFormat="1" ht="30" hidden="1" x14ac:dyDescent="0.25">
      <c r="A223" s="30" t="s">
        <v>303</v>
      </c>
      <c r="B223" s="111"/>
      <c r="C223" s="87"/>
      <c r="D223" s="93"/>
      <c r="E223" s="21" t="s">
        <v>50</v>
      </c>
      <c r="F223" s="84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</row>
    <row r="224" spans="1:1005" s="80" customFormat="1" ht="27" hidden="1" customHeight="1" x14ac:dyDescent="0.25">
      <c r="A224" s="30" t="s">
        <v>158</v>
      </c>
      <c r="B224" s="111"/>
      <c r="C224" s="87"/>
      <c r="D224" s="93"/>
      <c r="E224" s="21" t="s">
        <v>50</v>
      </c>
      <c r="F224" s="8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</row>
    <row r="225" spans="1:1005" s="80" customFormat="1" ht="30" hidden="1" x14ac:dyDescent="0.25">
      <c r="A225" s="30" t="s">
        <v>239</v>
      </c>
      <c r="B225" s="111"/>
      <c r="C225" s="87"/>
      <c r="D225" s="93"/>
      <c r="E225" s="21" t="s">
        <v>50</v>
      </c>
      <c r="F225" s="84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</row>
    <row r="226" spans="1:1005" s="80" customFormat="1" ht="30" x14ac:dyDescent="0.25">
      <c r="A226" s="30" t="s">
        <v>51</v>
      </c>
      <c r="B226" s="111"/>
      <c r="C226" s="87"/>
      <c r="D226" s="69">
        <v>465.37</v>
      </c>
      <c r="E226" s="21" t="s">
        <v>50</v>
      </c>
      <c r="F226" s="85"/>
      <c r="G226" s="25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</row>
    <row r="227" spans="1:1005" s="80" customFormat="1" ht="30" x14ac:dyDescent="0.25">
      <c r="A227" s="30" t="s">
        <v>49</v>
      </c>
      <c r="B227" s="111"/>
      <c r="C227" s="87"/>
      <c r="D227" s="69">
        <v>310.23</v>
      </c>
      <c r="E227" s="21" t="s">
        <v>50</v>
      </c>
      <c r="F227" s="86"/>
      <c r="G227" s="25"/>
      <c r="H227" s="25"/>
      <c r="I227" s="25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</row>
    <row r="228" spans="1:1005" s="80" customFormat="1" ht="30" x14ac:dyDescent="0.25">
      <c r="A228" s="30" t="s">
        <v>136</v>
      </c>
      <c r="B228" s="111"/>
      <c r="C228" s="87"/>
      <c r="D228" s="69">
        <v>868.69</v>
      </c>
      <c r="E228" s="21" t="s">
        <v>50</v>
      </c>
      <c r="F228" s="8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</row>
    <row r="229" spans="1:1005" s="80" customFormat="1" ht="30" hidden="1" x14ac:dyDescent="0.25">
      <c r="A229" s="32" t="s">
        <v>220</v>
      </c>
      <c r="B229" s="111"/>
      <c r="C229" s="87"/>
      <c r="D229" s="93"/>
      <c r="E229" s="21" t="s">
        <v>50</v>
      </c>
      <c r="F229" s="84"/>
      <c r="G229" s="25"/>
      <c r="H229" s="54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</row>
    <row r="230" spans="1:1005" s="80" customFormat="1" ht="30" x14ac:dyDescent="0.25">
      <c r="A230" s="88"/>
      <c r="B230" s="111"/>
      <c r="C230" s="87"/>
      <c r="D230" s="93">
        <v>1798.35</v>
      </c>
      <c r="E230" s="21" t="s">
        <v>27</v>
      </c>
      <c r="F230" s="84"/>
      <c r="G230"/>
      <c r="H230" s="54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</row>
    <row r="231" spans="1:1005" s="80" customFormat="1" x14ac:dyDescent="0.25">
      <c r="A231" s="88"/>
      <c r="B231" s="111"/>
      <c r="C231" s="87"/>
      <c r="D231" s="69">
        <f>29031.68+71157.95</f>
        <v>100189.63</v>
      </c>
      <c r="E231" s="10" t="s">
        <v>23</v>
      </c>
      <c r="F231" s="81"/>
      <c r="G231" s="25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</row>
    <row r="232" spans="1:1005" s="80" customFormat="1" hidden="1" x14ac:dyDescent="0.25">
      <c r="A232" s="88"/>
      <c r="B232" s="111"/>
      <c r="C232" s="87"/>
      <c r="D232" s="69"/>
      <c r="E232" s="10" t="s">
        <v>226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</row>
    <row r="233" spans="1:1005" s="80" customFormat="1" x14ac:dyDescent="0.25">
      <c r="A233" s="88"/>
      <c r="B233" s="111"/>
      <c r="C233" s="87"/>
      <c r="D233" s="69">
        <f>3000+6900</f>
        <v>9900</v>
      </c>
      <c r="E233" s="10" t="s">
        <v>24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</row>
    <row r="234" spans="1:1005" s="80" customFormat="1" x14ac:dyDescent="0.25">
      <c r="A234" s="88"/>
      <c r="B234" s="111"/>
      <c r="C234" s="87"/>
      <c r="D234" s="69">
        <f>4790.23+11741.05</f>
        <v>16531.28</v>
      </c>
      <c r="E234" s="10" t="s">
        <v>25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</row>
    <row r="235" spans="1:1005" s="80" customFormat="1" x14ac:dyDescent="0.25">
      <c r="A235" s="88"/>
      <c r="B235" s="111"/>
      <c r="C235" s="87"/>
      <c r="D235" s="118">
        <f>693.67+1613.05</f>
        <v>2306.7199999999998</v>
      </c>
      <c r="E235" s="10" t="s">
        <v>21</v>
      </c>
      <c r="G235"/>
      <c r="H235" s="2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</row>
    <row r="236" spans="1:1005" s="80" customFormat="1" x14ac:dyDescent="0.25">
      <c r="A236" s="88"/>
      <c r="B236" s="111"/>
      <c r="C236" s="87"/>
      <c r="D236" s="93">
        <f>540+1597.79+150</f>
        <v>2287.79</v>
      </c>
      <c r="E236" s="10" t="s">
        <v>52</v>
      </c>
      <c r="G236" s="25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</row>
    <row r="237" spans="1:1005" s="80" customFormat="1" x14ac:dyDescent="0.25">
      <c r="A237" s="89"/>
      <c r="B237" s="90"/>
      <c r="C237" s="91" t="s">
        <v>309</v>
      </c>
      <c r="D237" s="93">
        <f>SUBTOTAL(109,Table1324353[Isplaćeni iznos])-D160-D192</f>
        <v>157845.66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</row>
    <row r="240" spans="1:1005" x14ac:dyDescent="0.25">
      <c r="B240" s="25" t="s">
        <v>305</v>
      </c>
      <c r="E240" s="25" t="s">
        <v>305</v>
      </c>
    </row>
    <row r="241" spans="3:3" x14ac:dyDescent="0.25">
      <c r="C241" s="25"/>
    </row>
    <row r="242" spans="3:3" x14ac:dyDescent="0.25">
      <c r="C242" s="129"/>
    </row>
  </sheetData>
  <mergeCells count="2">
    <mergeCell ref="B3:D3"/>
    <mergeCell ref="G6:AF6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5" verticalDpi="4294967295" r:id="rId1"/>
  <headerFooter>
    <oddFooter>Page &amp;P</oddFooter>
  </headerFooter>
  <ignoredErrors>
    <ignoredError sqref="B12:B14 B18 B30 B92 B114:B22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1D1D-9285-4D9B-BB9A-4FEFA121DE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Izvješće 06 (2)</vt:lpstr>
      <vt:lpstr>Izvješće 06</vt:lpstr>
      <vt:lpstr>07-26 (2)</vt:lpstr>
      <vt:lpstr>07-26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Pilih Matić</dc:creator>
  <cp:lastModifiedBy>Lidija Marić</cp:lastModifiedBy>
  <cp:lastPrinted>2026-07-17T13:20:43Z</cp:lastPrinted>
  <dcterms:created xsi:type="dcterms:W3CDTF">2024-02-07T08:15:25Z</dcterms:created>
  <dcterms:modified xsi:type="dcterms:W3CDTF">2026-08-13T10:00:18Z</dcterms:modified>
</cp:coreProperties>
</file>